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 Xavier\OneDrive - FAPEMIG - Fundação de Amparo à Pesquisa de MG\Lis Xavier\Resultado Water4All 2023\"/>
    </mc:Choice>
  </mc:AlternateContent>
  <bookViews>
    <workbookView xWindow="0" yWindow="0" windowWidth="28800" windowHeight="11610"/>
  </bookViews>
  <sheets>
    <sheet name="Scenario G+H" sheetId="1" r:id="rId1"/>
  </sheets>
  <definedNames>
    <definedName name="_xlnm._FilterDatabase" localSheetId="0" hidden="1">'Scenario G+H'!$A$23:$BD$93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7" i="1" l="1"/>
  <c r="AP17" i="1"/>
  <c r="AQ17" i="1"/>
  <c r="AR17" i="1"/>
  <c r="AS17" i="1"/>
  <c r="AT17" i="1"/>
  <c r="AU17" i="1"/>
  <c r="AV17" i="1"/>
  <c r="AW17" i="1"/>
  <c r="AX17" i="1"/>
  <c r="AY17" i="1"/>
  <c r="AZ17" i="1"/>
  <c r="AN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J17" i="1"/>
  <c r="E91" i="1" l="1"/>
  <c r="D91" i="1"/>
  <c r="C15" i="1" s="1"/>
  <c r="C91" i="1"/>
  <c r="BB90" i="1"/>
  <c r="BA90" i="1"/>
  <c r="I90" i="1"/>
  <c r="H90" i="1"/>
  <c r="BB89" i="1"/>
  <c r="BA89" i="1"/>
  <c r="I89" i="1"/>
  <c r="H89" i="1"/>
  <c r="BB88" i="1"/>
  <c r="BA88" i="1"/>
  <c r="I88" i="1"/>
  <c r="H88" i="1"/>
  <c r="BB87" i="1"/>
  <c r="BA87" i="1"/>
  <c r="I87" i="1"/>
  <c r="H87" i="1"/>
  <c r="BB86" i="1"/>
  <c r="BA86" i="1"/>
  <c r="I86" i="1"/>
  <c r="H86" i="1"/>
  <c r="BB85" i="1"/>
  <c r="BA85" i="1"/>
  <c r="I85" i="1"/>
  <c r="H85" i="1"/>
  <c r="BB84" i="1"/>
  <c r="BA84" i="1"/>
  <c r="I84" i="1"/>
  <c r="H84" i="1"/>
  <c r="BB83" i="1"/>
  <c r="BA83" i="1"/>
  <c r="I83" i="1"/>
  <c r="H83" i="1"/>
  <c r="BB82" i="1"/>
  <c r="BA82" i="1"/>
  <c r="I82" i="1"/>
  <c r="H82" i="1"/>
  <c r="BB81" i="1"/>
  <c r="BA81" i="1"/>
  <c r="I81" i="1"/>
  <c r="H81" i="1"/>
  <c r="BB80" i="1"/>
  <c r="BA80" i="1"/>
  <c r="I80" i="1"/>
  <c r="H80" i="1"/>
  <c r="BB79" i="1"/>
  <c r="BA79" i="1"/>
  <c r="I79" i="1"/>
  <c r="H79" i="1"/>
  <c r="BB78" i="1"/>
  <c r="BA78" i="1"/>
  <c r="I78" i="1"/>
  <c r="H78" i="1"/>
  <c r="BB77" i="1"/>
  <c r="BA77" i="1"/>
  <c r="I77" i="1"/>
  <c r="H77" i="1"/>
  <c r="BB76" i="1"/>
  <c r="BA76" i="1"/>
  <c r="I76" i="1"/>
  <c r="H76" i="1"/>
  <c r="BB75" i="1"/>
  <c r="BA75" i="1"/>
  <c r="I75" i="1"/>
  <c r="H75" i="1"/>
  <c r="BB74" i="1"/>
  <c r="BA74" i="1"/>
  <c r="I74" i="1"/>
  <c r="H74" i="1"/>
  <c r="BB73" i="1"/>
  <c r="BA73" i="1"/>
  <c r="I73" i="1"/>
  <c r="H73" i="1"/>
  <c r="BB72" i="1"/>
  <c r="BA72" i="1"/>
  <c r="I72" i="1"/>
  <c r="H72" i="1"/>
  <c r="BB71" i="1"/>
  <c r="BA71" i="1"/>
  <c r="I71" i="1"/>
  <c r="H71" i="1"/>
  <c r="BB70" i="1"/>
  <c r="BA70" i="1"/>
  <c r="I70" i="1"/>
  <c r="H70" i="1"/>
  <c r="BB69" i="1"/>
  <c r="BA69" i="1"/>
  <c r="I69" i="1"/>
  <c r="H69" i="1"/>
  <c r="BB68" i="1"/>
  <c r="BA68" i="1"/>
  <c r="I68" i="1"/>
  <c r="H68" i="1"/>
  <c r="BB67" i="1"/>
  <c r="BA67" i="1"/>
  <c r="I67" i="1"/>
  <c r="H67" i="1"/>
  <c r="BB66" i="1"/>
  <c r="BA66" i="1"/>
  <c r="I66" i="1"/>
  <c r="H66" i="1"/>
  <c r="BB65" i="1"/>
  <c r="BA65" i="1"/>
  <c r="I65" i="1"/>
  <c r="H65" i="1"/>
  <c r="BB64" i="1"/>
  <c r="BA64" i="1"/>
  <c r="I64" i="1"/>
  <c r="H64" i="1"/>
  <c r="BB63" i="1"/>
  <c r="BA63" i="1"/>
  <c r="I63" i="1"/>
  <c r="H63" i="1"/>
  <c r="BB62" i="1"/>
  <c r="BA62" i="1"/>
  <c r="I62" i="1"/>
  <c r="H62" i="1"/>
  <c r="BB61" i="1"/>
  <c r="BA61" i="1"/>
  <c r="I61" i="1"/>
  <c r="H61" i="1"/>
  <c r="BB60" i="1"/>
  <c r="BA60" i="1"/>
  <c r="I60" i="1"/>
  <c r="H60" i="1"/>
  <c r="BB59" i="1"/>
  <c r="BA59" i="1"/>
  <c r="I59" i="1"/>
  <c r="H59" i="1"/>
  <c r="BB58" i="1"/>
  <c r="BA58" i="1"/>
  <c r="I58" i="1"/>
  <c r="H58" i="1"/>
  <c r="BB57" i="1"/>
  <c r="BA57" i="1"/>
  <c r="I57" i="1"/>
  <c r="H57" i="1"/>
  <c r="BB56" i="1"/>
  <c r="BA56" i="1"/>
  <c r="I56" i="1"/>
  <c r="H56" i="1"/>
  <c r="BB55" i="1"/>
  <c r="BA55" i="1"/>
  <c r="I55" i="1"/>
  <c r="H55" i="1"/>
  <c r="BB54" i="1"/>
  <c r="BA54" i="1"/>
  <c r="I54" i="1"/>
  <c r="H54" i="1"/>
  <c r="BB53" i="1"/>
  <c r="BA53" i="1"/>
  <c r="I53" i="1"/>
  <c r="H53" i="1"/>
  <c r="BB52" i="1"/>
  <c r="BA52" i="1"/>
  <c r="I52" i="1"/>
  <c r="H52" i="1"/>
  <c r="BB51" i="1"/>
  <c r="BA51" i="1"/>
  <c r="I51" i="1"/>
  <c r="H51" i="1"/>
  <c r="BB50" i="1"/>
  <c r="BA50" i="1"/>
  <c r="I50" i="1"/>
  <c r="H50" i="1"/>
  <c r="BB49" i="1"/>
  <c r="BA49" i="1"/>
  <c r="I49" i="1"/>
  <c r="H49" i="1"/>
  <c r="BB48" i="1"/>
  <c r="BA48" i="1"/>
  <c r="I48" i="1"/>
  <c r="H48" i="1"/>
  <c r="BB47" i="1"/>
  <c r="BA47" i="1"/>
  <c r="I47" i="1"/>
  <c r="H47" i="1"/>
  <c r="BB46" i="1"/>
  <c r="BA46" i="1"/>
  <c r="I46" i="1"/>
  <c r="H46" i="1"/>
  <c r="BB45" i="1"/>
  <c r="BA45" i="1"/>
  <c r="I45" i="1"/>
  <c r="H45" i="1"/>
  <c r="BB44" i="1"/>
  <c r="BA44" i="1"/>
  <c r="I44" i="1"/>
  <c r="H44" i="1"/>
  <c r="BB43" i="1"/>
  <c r="BA43" i="1"/>
  <c r="I43" i="1"/>
  <c r="H43" i="1"/>
  <c r="BB42" i="1"/>
  <c r="BA42" i="1"/>
  <c r="I42" i="1"/>
  <c r="H42" i="1"/>
  <c r="BB41" i="1"/>
  <c r="BA41" i="1"/>
  <c r="I41" i="1"/>
  <c r="H41" i="1"/>
  <c r="BB40" i="1"/>
  <c r="BA40" i="1"/>
  <c r="I40" i="1"/>
  <c r="H40" i="1"/>
  <c r="BB39" i="1"/>
  <c r="BA39" i="1"/>
  <c r="I39" i="1"/>
  <c r="H39" i="1"/>
  <c r="BB38" i="1"/>
  <c r="BA38" i="1"/>
  <c r="I38" i="1"/>
  <c r="H38" i="1"/>
  <c r="BB37" i="1"/>
  <c r="BA37" i="1"/>
  <c r="I37" i="1"/>
  <c r="H37" i="1"/>
  <c r="BB36" i="1"/>
  <c r="BA36" i="1"/>
  <c r="I36" i="1"/>
  <c r="H36" i="1"/>
  <c r="BB35" i="1"/>
  <c r="BA35" i="1"/>
  <c r="I35" i="1"/>
  <c r="H35" i="1"/>
  <c r="BB34" i="1"/>
  <c r="BA34" i="1"/>
  <c r="I34" i="1"/>
  <c r="H34" i="1"/>
  <c r="BB33" i="1"/>
  <c r="BA33" i="1"/>
  <c r="I33" i="1"/>
  <c r="H33" i="1"/>
  <c r="BB32" i="1"/>
  <c r="BA32" i="1"/>
  <c r="I32" i="1"/>
  <c r="H32" i="1"/>
  <c r="BB31" i="1"/>
  <c r="BA31" i="1"/>
  <c r="I31" i="1"/>
  <c r="H31" i="1"/>
  <c r="BB30" i="1"/>
  <c r="BA30" i="1"/>
  <c r="I30" i="1"/>
  <c r="H30" i="1"/>
  <c r="BB29" i="1"/>
  <c r="BA29" i="1"/>
  <c r="I29" i="1"/>
  <c r="H29" i="1"/>
  <c r="BB28" i="1"/>
  <c r="BA28" i="1"/>
  <c r="I28" i="1"/>
  <c r="H28" i="1"/>
  <c r="BB27" i="1"/>
  <c r="BA27" i="1"/>
  <c r="I27" i="1"/>
  <c r="H27" i="1"/>
  <c r="BB26" i="1"/>
  <c r="BA26" i="1"/>
  <c r="I26" i="1"/>
  <c r="H26" i="1"/>
  <c r="BB25" i="1"/>
  <c r="BA25" i="1"/>
  <c r="I25" i="1"/>
  <c r="H25" i="1"/>
  <c r="BB24" i="1"/>
  <c r="BA24" i="1"/>
  <c r="I24" i="1"/>
  <c r="H24" i="1"/>
  <c r="AN20" i="1"/>
  <c r="AZ19" i="1"/>
  <c r="AZ20" i="1" s="1"/>
  <c r="AY19" i="1"/>
  <c r="AY20" i="1" s="1"/>
  <c r="AX19" i="1"/>
  <c r="AW19" i="1"/>
  <c r="AW20" i="1" s="1"/>
  <c r="AV19" i="1"/>
  <c r="AV20" i="1" s="1"/>
  <c r="AU19" i="1"/>
  <c r="AU20" i="1" s="1"/>
  <c r="AT19" i="1"/>
  <c r="AT20" i="1" s="1"/>
  <c r="AS19" i="1"/>
  <c r="AS20" i="1" s="1"/>
  <c r="AR19" i="1"/>
  <c r="AR20" i="1" s="1"/>
  <c r="AQ19" i="1"/>
  <c r="AQ20" i="1" s="1"/>
  <c r="AP19" i="1"/>
  <c r="AO19" i="1"/>
  <c r="AO20" i="1" s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AZ10" i="1"/>
  <c r="AY10" i="1"/>
  <c r="AX10" i="1"/>
  <c r="AW10" i="1"/>
  <c r="AW11" i="1" s="1"/>
  <c r="AV10" i="1"/>
  <c r="AU10" i="1"/>
  <c r="AU11" i="1" s="1"/>
  <c r="AT10" i="1"/>
  <c r="AS10" i="1"/>
  <c r="AR10" i="1"/>
  <c r="AQ10" i="1"/>
  <c r="AP10" i="1"/>
  <c r="AO10" i="1"/>
  <c r="AO11" i="1" s="1"/>
  <c r="AN10" i="1"/>
  <c r="C9" i="1"/>
  <c r="AM8" i="1"/>
  <c r="AL8" i="1"/>
  <c r="AK8" i="1"/>
  <c r="AK10" i="1" s="1"/>
  <c r="AJ8" i="1"/>
  <c r="AJ10" i="1" s="1"/>
  <c r="AI8" i="1"/>
  <c r="AH8" i="1"/>
  <c r="AG8" i="1"/>
  <c r="AG10" i="1" s="1"/>
  <c r="AG11" i="1" s="1"/>
  <c r="AF8" i="1"/>
  <c r="AE8" i="1"/>
  <c r="AD8" i="1"/>
  <c r="AC8" i="1"/>
  <c r="AC10" i="1" s="1"/>
  <c r="AB8" i="1"/>
  <c r="AB10" i="1" s="1"/>
  <c r="AA8" i="1"/>
  <c r="Z8" i="1"/>
  <c r="Y8" i="1"/>
  <c r="Y10" i="1" s="1"/>
  <c r="Y11" i="1" s="1"/>
  <c r="X8" i="1"/>
  <c r="W8" i="1"/>
  <c r="V8" i="1"/>
  <c r="U8" i="1"/>
  <c r="U10" i="1" s="1"/>
  <c r="T8" i="1"/>
  <c r="T10" i="1" s="1"/>
  <c r="S8" i="1"/>
  <c r="R8" i="1"/>
  <c r="Q8" i="1"/>
  <c r="Q10" i="1" s="1"/>
  <c r="Q11" i="1" s="1"/>
  <c r="P8" i="1"/>
  <c r="O8" i="1"/>
  <c r="N8" i="1"/>
  <c r="M8" i="1"/>
  <c r="M10" i="1" s="1"/>
  <c r="L8" i="1"/>
  <c r="L10" i="1" s="1"/>
  <c r="K8" i="1"/>
  <c r="J8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H7" i="1"/>
  <c r="B12" i="1" s="1"/>
  <c r="C12" i="1" s="1"/>
  <c r="AZ5" i="1"/>
  <c r="AY5" i="1"/>
  <c r="AX5" i="1"/>
  <c r="AX20" i="1" s="1"/>
  <c r="AW5" i="1"/>
  <c r="AV5" i="1"/>
  <c r="AU5" i="1"/>
  <c r="AT5" i="1"/>
  <c r="AS5" i="1"/>
  <c r="AR5" i="1"/>
  <c r="AQ5" i="1"/>
  <c r="AP5" i="1"/>
  <c r="AP20" i="1" s="1"/>
  <c r="AO5" i="1"/>
  <c r="AN5" i="1"/>
  <c r="AM5" i="1"/>
  <c r="AL5" i="1"/>
  <c r="AL10" i="1" s="1"/>
  <c r="AK5" i="1"/>
  <c r="AJ5" i="1"/>
  <c r="AI5" i="1"/>
  <c r="AH5" i="1"/>
  <c r="AG5" i="1"/>
  <c r="AF5" i="1"/>
  <c r="AE5" i="1"/>
  <c r="AD5" i="1"/>
  <c r="AD10" i="1" s="1"/>
  <c r="AC5" i="1"/>
  <c r="AB5" i="1"/>
  <c r="AA5" i="1"/>
  <c r="Z5" i="1"/>
  <c r="Y5" i="1"/>
  <c r="X5" i="1"/>
  <c r="W5" i="1"/>
  <c r="V5" i="1"/>
  <c r="V10" i="1" s="1"/>
  <c r="U5" i="1"/>
  <c r="T5" i="1"/>
  <c r="S5" i="1"/>
  <c r="R5" i="1"/>
  <c r="Q5" i="1"/>
  <c r="P5" i="1"/>
  <c r="O5" i="1"/>
  <c r="N5" i="1"/>
  <c r="N10" i="1" s="1"/>
  <c r="M5" i="1"/>
  <c r="L5" i="1"/>
  <c r="K5" i="1"/>
  <c r="J5" i="1"/>
  <c r="I4" i="1"/>
  <c r="I5" i="1" s="1"/>
  <c r="H4" i="1"/>
  <c r="I3" i="1"/>
  <c r="H3" i="1"/>
  <c r="AS11" i="1" l="1"/>
  <c r="E15" i="1"/>
  <c r="B13" i="1"/>
  <c r="C13" i="1" s="1"/>
  <c r="AR11" i="1"/>
  <c r="AZ11" i="1"/>
  <c r="AN11" i="1"/>
  <c r="AV11" i="1"/>
  <c r="AP11" i="1"/>
  <c r="AX11" i="1"/>
  <c r="I19" i="1"/>
  <c r="D15" i="1"/>
  <c r="AY11" i="1"/>
  <c r="AQ11" i="1"/>
  <c r="AT11" i="1"/>
  <c r="E92" i="1"/>
  <c r="D92" i="1"/>
  <c r="O10" i="1"/>
  <c r="W10" i="1"/>
  <c r="W11" i="1" s="1"/>
  <c r="AE10" i="1"/>
  <c r="AE11" i="1" s="1"/>
  <c r="AM10" i="1"/>
  <c r="L12" i="1"/>
  <c r="L13" i="1" s="1"/>
  <c r="L11" i="1"/>
  <c r="L15" i="1"/>
  <c r="T12" i="1"/>
  <c r="T11" i="1"/>
  <c r="AB12" i="1"/>
  <c r="AB11" i="1"/>
  <c r="AJ12" i="1"/>
  <c r="AJ11" i="1"/>
  <c r="AK15" i="1"/>
  <c r="AK11" i="1"/>
  <c r="AK12" i="1"/>
  <c r="AK13" i="1" s="1"/>
  <c r="M11" i="1"/>
  <c r="M12" i="1"/>
  <c r="AC15" i="1"/>
  <c r="AC11" i="1"/>
  <c r="AC12" i="1"/>
  <c r="V12" i="1"/>
  <c r="V11" i="1"/>
  <c r="AL12" i="1"/>
  <c r="AL13" i="1" s="1"/>
  <c r="AL11" i="1"/>
  <c r="U11" i="1"/>
  <c r="U12" i="1"/>
  <c r="U13" i="1" s="1"/>
  <c r="N12" i="1"/>
  <c r="N13" i="1" s="1"/>
  <c r="N11" i="1"/>
  <c r="AD12" i="1"/>
  <c r="AD11" i="1"/>
  <c r="O11" i="1"/>
  <c r="O12" i="1"/>
  <c r="W12" i="1"/>
  <c r="W13" i="1" s="1"/>
  <c r="AM11" i="1"/>
  <c r="AM12" i="1"/>
  <c r="P10" i="1"/>
  <c r="X10" i="1"/>
  <c r="AF10" i="1"/>
  <c r="T13" i="1"/>
  <c r="AB13" i="1"/>
  <c r="AJ13" i="1"/>
  <c r="Y15" i="1"/>
  <c r="J10" i="1"/>
  <c r="R10" i="1"/>
  <c r="Z10" i="1"/>
  <c r="AH10" i="1"/>
  <c r="V13" i="1"/>
  <c r="K10" i="1"/>
  <c r="S10" i="1"/>
  <c r="AA10" i="1"/>
  <c r="AI10" i="1"/>
  <c r="O13" i="1"/>
  <c r="AM13" i="1"/>
  <c r="H5" i="1"/>
  <c r="Q12" i="1"/>
  <c r="Y12" i="1"/>
  <c r="Y13" i="1" s="1"/>
  <c r="AG12" i="1"/>
  <c r="AG13" i="1" s="1"/>
  <c r="C92" i="1"/>
  <c r="H8" i="1"/>
  <c r="B14" i="1" l="1"/>
  <c r="C14" i="1" s="1"/>
  <c r="AE12" i="1"/>
  <c r="AE13" i="1" s="1"/>
  <c r="B7" i="1"/>
  <c r="B9" i="1"/>
  <c r="B8" i="1"/>
  <c r="S12" i="1"/>
  <c r="S11" i="1"/>
  <c r="J11" i="1"/>
  <c r="J12" i="1"/>
  <c r="H10" i="1"/>
  <c r="H11" i="1" s="1"/>
  <c r="AF11" i="1"/>
  <c r="AF12" i="1"/>
  <c r="W14" i="1"/>
  <c r="AL14" i="1"/>
  <c r="AB14" i="1"/>
  <c r="AI12" i="1"/>
  <c r="AI11" i="1"/>
  <c r="R11" i="1"/>
  <c r="R12" i="1"/>
  <c r="X11" i="1"/>
  <c r="X12" i="1"/>
  <c r="AG14" i="1"/>
  <c r="P11" i="1"/>
  <c r="P12" i="1"/>
  <c r="AM14" i="1"/>
  <c r="N14" i="1"/>
  <c r="M14" i="1"/>
  <c r="AC13" i="1"/>
  <c r="AC14" i="1" s="1"/>
  <c r="AC20" i="1" s="1"/>
  <c r="Z11" i="1"/>
  <c r="Z12" i="1"/>
  <c r="Z15" i="1"/>
  <c r="K12" i="1"/>
  <c r="K15" i="1"/>
  <c r="K11" i="1"/>
  <c r="Y14" i="1"/>
  <c r="Y20" i="1" s="1"/>
  <c r="AD13" i="1"/>
  <c r="AD14" i="1" s="1"/>
  <c r="O14" i="1"/>
  <c r="V14" i="1"/>
  <c r="T14" i="1"/>
  <c r="L14" i="1"/>
  <c r="L20" i="1" s="1"/>
  <c r="M13" i="1"/>
  <c r="AA12" i="1"/>
  <c r="AA15" i="1"/>
  <c r="AA11" i="1"/>
  <c r="AH11" i="1"/>
  <c r="AH12" i="1"/>
  <c r="AE14" i="1"/>
  <c r="U14" i="1"/>
  <c r="AK14" i="1"/>
  <c r="AK20" i="1" s="1"/>
  <c r="AJ14" i="1"/>
  <c r="Q13" i="1"/>
  <c r="Q14" i="1" s="1"/>
  <c r="M20" i="1" l="1"/>
  <c r="M15" i="1"/>
  <c r="H12" i="1"/>
  <c r="J13" i="1"/>
  <c r="AE20" i="1"/>
  <c r="AE15" i="1"/>
  <c r="Q15" i="1"/>
  <c r="Q20" i="1"/>
  <c r="AM15" i="1"/>
  <c r="AM20" i="1"/>
  <c r="W20" i="1"/>
  <c r="W15" i="1"/>
  <c r="K13" i="1"/>
  <c r="K14" i="1" s="1"/>
  <c r="K20" i="1" s="1"/>
  <c r="P13" i="1"/>
  <c r="P14" i="1" s="1"/>
  <c r="R13" i="1"/>
  <c r="R14" i="1" s="1"/>
  <c r="AF13" i="1"/>
  <c r="AF14" i="1" s="1"/>
  <c r="U20" i="1"/>
  <c r="U15" i="1"/>
  <c r="N15" i="1"/>
  <c r="N20" i="1"/>
  <c r="T20" i="1"/>
  <c r="T15" i="1"/>
  <c r="S13" i="1"/>
  <c r="S14" i="1" s="1"/>
  <c r="Z13" i="1"/>
  <c r="Z14" i="1" s="1"/>
  <c r="Z20" i="1" s="1"/>
  <c r="O15" i="1"/>
  <c r="O20" i="1"/>
  <c r="AG20" i="1"/>
  <c r="AG15" i="1"/>
  <c r="AA13" i="1"/>
  <c r="AA14" i="1" s="1"/>
  <c r="AA20" i="1" s="1"/>
  <c r="AB20" i="1"/>
  <c r="AB15" i="1"/>
  <c r="AL15" i="1"/>
  <c r="AL20" i="1"/>
  <c r="AH13" i="1"/>
  <c r="AH14" i="1" s="1"/>
  <c r="V20" i="1"/>
  <c r="V15" i="1"/>
  <c r="AD20" i="1"/>
  <c r="AD15" i="1"/>
  <c r="AJ15" i="1"/>
  <c r="AJ20" i="1"/>
  <c r="X13" i="1"/>
  <c r="X14" i="1" s="1"/>
  <c r="AI13" i="1"/>
  <c r="AI14" i="1" s="1"/>
  <c r="S20" i="1" l="1"/>
  <c r="S15" i="1"/>
  <c r="P20" i="1"/>
  <c r="P15" i="1"/>
  <c r="AI20" i="1"/>
  <c r="AI15" i="1"/>
  <c r="AF20" i="1"/>
  <c r="AF15" i="1"/>
  <c r="H13" i="1"/>
  <c r="H14" i="1" s="1"/>
  <c r="R20" i="1"/>
  <c r="R15" i="1"/>
  <c r="X20" i="1"/>
  <c r="X15" i="1"/>
  <c r="AH20" i="1"/>
  <c r="AH15" i="1"/>
  <c r="J14" i="1"/>
  <c r="H15" i="1" l="1"/>
  <c r="B10" i="1"/>
  <c r="B11" i="1" s="1"/>
  <c r="B3" i="1"/>
  <c r="B4" i="1" s="1"/>
  <c r="J20" i="1"/>
  <c r="J15" i="1"/>
</calcChain>
</file>

<file path=xl/sharedStrings.xml><?xml version="1.0" encoding="utf-8"?>
<sst xmlns="http://schemas.openxmlformats.org/spreadsheetml/2006/main" count="3068" uniqueCount="249">
  <si>
    <t>AT</t>
  </si>
  <si>
    <t>BE</t>
  </si>
  <si>
    <t>CZ</t>
  </si>
  <si>
    <t>DE</t>
  </si>
  <si>
    <t>DK</t>
  </si>
  <si>
    <t>EE</t>
  </si>
  <si>
    <t>ES</t>
  </si>
  <si>
    <t>FR</t>
  </si>
  <si>
    <t>HU</t>
  </si>
  <si>
    <t>IE</t>
  </si>
  <si>
    <t>IL</t>
  </si>
  <si>
    <t>IT</t>
  </si>
  <si>
    <t>LT</t>
  </si>
  <si>
    <t>LU</t>
  </si>
  <si>
    <t>LV</t>
  </si>
  <si>
    <t>MD</t>
  </si>
  <si>
    <t>MT</t>
  </si>
  <si>
    <t>NL</t>
  </si>
  <si>
    <t>NO</t>
  </si>
  <si>
    <t>PL</t>
  </si>
  <si>
    <t>PT</t>
  </si>
  <si>
    <t>RO</t>
  </si>
  <si>
    <t>SE</t>
  </si>
  <si>
    <t>SK</t>
  </si>
  <si>
    <t>TR</t>
  </si>
  <si>
    <t>ZA</t>
  </si>
  <si>
    <t>BR</t>
  </si>
  <si>
    <t>CH</t>
  </si>
  <si>
    <t>UK</t>
  </si>
  <si>
    <t>Proposals recommended for funding
(Scenarios G+H)</t>
  </si>
  <si>
    <t>Total eligible</t>
  </si>
  <si>
    <t>total funding</t>
  </si>
  <si>
    <t>FWF</t>
  </si>
  <si>
    <t>VLAIO</t>
  </si>
  <si>
    <t>F.R.S.-FNRS</t>
  </si>
  <si>
    <t>FWO</t>
  </si>
  <si>
    <t>TA CR</t>
  </si>
  <si>
    <t>BMBF</t>
  </si>
  <si>
    <t>IFD</t>
  </si>
  <si>
    <t>ETAg</t>
  </si>
  <si>
    <t>AEI</t>
  </si>
  <si>
    <t>CDTI</t>
  </si>
  <si>
    <t>ANR</t>
  </si>
  <si>
    <t>NKFIH</t>
  </si>
  <si>
    <t>EPA</t>
  </si>
  <si>
    <t>MoE</t>
  </si>
  <si>
    <t>MUR</t>
  </si>
  <si>
    <t>MIMIT</t>
  </si>
  <si>
    <t>LMT</t>
  </si>
  <si>
    <t>FNR</t>
  </si>
  <si>
    <t>LZP</t>
  </si>
  <si>
    <t>NARD</t>
  </si>
  <si>
    <t>MEEE</t>
  </si>
  <si>
    <t>NWO</t>
  </si>
  <si>
    <t>RCN</t>
  </si>
  <si>
    <t>NCBR</t>
  </si>
  <si>
    <t>FCT</t>
  </si>
  <si>
    <t>UEFISCDI</t>
  </si>
  <si>
    <t>FORMAS</t>
  </si>
  <si>
    <t>SAS</t>
  </si>
  <si>
    <t>TUBITAK</t>
  </si>
  <si>
    <t>WRC - DSI</t>
  </si>
  <si>
    <t>CNPq</t>
  </si>
  <si>
    <t>F.Araucaria</t>
  </si>
  <si>
    <t>FAPDF</t>
  </si>
  <si>
    <t>FACEPE</t>
  </si>
  <si>
    <t>FAPESB</t>
  </si>
  <si>
    <t>FAPERGS</t>
  </si>
  <si>
    <t>FAPEMIG</t>
  </si>
  <si>
    <t>FAPESC</t>
  </si>
  <si>
    <t>FUNCAP</t>
  </si>
  <si>
    <t>FAPERJ</t>
  </si>
  <si>
    <t>FUNDECT</t>
  </si>
  <si>
    <t>SNSF</t>
  </si>
  <si>
    <t>EPSRC UKRI</t>
  </si>
  <si>
    <t>Virtual Common Pot</t>
  </si>
  <si>
    <t>National funding</t>
  </si>
  <si>
    <t>Real Common Pot</t>
  </si>
  <si>
    <t>Budget increase</t>
  </si>
  <si>
    <t>Juste Retour</t>
  </si>
  <si>
    <t>Total national funding</t>
  </si>
  <si>
    <t>EC funding generated (30%)</t>
  </si>
  <si>
    <t># of proposals selected</t>
  </si>
  <si>
    <t>- Usable for projcts (21%)</t>
  </si>
  <si>
    <t>Eligible Funding req.</t>
  </si>
  <si>
    <t>- usable for mgmt (9%)</t>
  </si>
  <si>
    <t>EC funding requested</t>
  </si>
  <si>
    <t>National funding usable</t>
  </si>
  <si>
    <t>EC funding unused</t>
  </si>
  <si>
    <t>% of nat. Funding used</t>
  </si>
  <si>
    <t>Number of proposals</t>
  </si>
  <si>
    <t>Juste return</t>
  </si>
  <si>
    <t>NA</t>
  </si>
  <si>
    <t>Gap filling</t>
  </si>
  <si>
    <t>Total EC funding</t>
  </si>
  <si>
    <t>Topics addressed</t>
  </si>
  <si>
    <t>EC funding/National funding</t>
  </si>
  <si>
    <t>Topics, initial distribution</t>
  </si>
  <si>
    <t xml:space="preserve"> funding requested for scenario H.</t>
  </si>
  <si>
    <t>Budget increase for scen. H (when negative, budget unused)</t>
  </si>
  <si>
    <t>Project ID</t>
  </si>
  <si>
    <t>Acronym</t>
  </si>
  <si>
    <t>Topic 1</t>
  </si>
  <si>
    <t>Topic 2</t>
  </si>
  <si>
    <t>Topic 3</t>
  </si>
  <si>
    <t>Final Score</t>
  </si>
  <si>
    <t>Selected Y/N</t>
  </si>
  <si>
    <t>Total funding</t>
  </si>
  <si>
    <t>Water4All-2022-00245</t>
  </si>
  <si>
    <t>GroundedExtremes</t>
  </si>
  <si>
    <t>Y</t>
  </si>
  <si>
    <t/>
  </si>
  <si>
    <t>Water4All-2022-00042</t>
  </si>
  <si>
    <t xml:space="preserve">DEMOTAPE </t>
  </si>
  <si>
    <t>Water4All-2022-00105</t>
  </si>
  <si>
    <t>MEWS</t>
  </si>
  <si>
    <t>Water4All-2022-00195</t>
  </si>
  <si>
    <t>MegaWat</t>
  </si>
  <si>
    <t>Water4All-2022-00237</t>
  </si>
  <si>
    <t>STARDUST</t>
  </si>
  <si>
    <t>Water4All-2022-00248</t>
  </si>
  <si>
    <t>WATER-BIOFIL</t>
  </si>
  <si>
    <t>Water4All-2022-00261</t>
  </si>
  <si>
    <t xml:space="preserve">INTERLAYER	</t>
  </si>
  <si>
    <t>Water4All-2022-00278</t>
  </si>
  <si>
    <t>RESCUE</t>
  </si>
  <si>
    <t>Water4All-2022-00377</t>
  </si>
  <si>
    <t>NeWater</t>
  </si>
  <si>
    <t>Water4All-2022-00049</t>
  </si>
  <si>
    <t>WaterGreenTreat</t>
  </si>
  <si>
    <t>Water4All-2022-00177</t>
  </si>
  <si>
    <t>SWMOF</t>
  </si>
  <si>
    <t>Water4All-2022-00217</t>
  </si>
  <si>
    <t>TREASURE</t>
  </si>
  <si>
    <t>Water4All-2022-00219</t>
  </si>
  <si>
    <t>ISOSCAN</t>
  </si>
  <si>
    <t>Water4All-2022-00046</t>
  </si>
  <si>
    <t>MARSURE</t>
  </si>
  <si>
    <t>Water4All-2022-00075</t>
  </si>
  <si>
    <t>LandEX</t>
  </si>
  <si>
    <t>Water4All-2022-00110</t>
  </si>
  <si>
    <t>AQUIGROW</t>
  </si>
  <si>
    <t>Water4All-2022-00121</t>
  </si>
  <si>
    <t>Springiness</t>
  </si>
  <si>
    <t>Water4All-2022-00183</t>
  </si>
  <si>
    <t>ClimEx-PE</t>
  </si>
  <si>
    <t>Water4All-2022-00247</t>
  </si>
  <si>
    <t>MORE4WATER</t>
  </si>
  <si>
    <t>Water4All-2022-00262</t>
  </si>
  <si>
    <t>PreVir</t>
  </si>
  <si>
    <t>Water4All-2022-00302</t>
  </si>
  <si>
    <t>GreenAdapt2Extremes</t>
  </si>
  <si>
    <t>Water4All-2022-00316</t>
  </si>
  <si>
    <t>SmartWater4Future</t>
  </si>
  <si>
    <t>Water4All-2022-00332</t>
  </si>
  <si>
    <t>ECCO</t>
  </si>
  <si>
    <t>Water4All-2022-00295</t>
  </si>
  <si>
    <t>RUBI</t>
  </si>
  <si>
    <t>N</t>
  </si>
  <si>
    <t>Water4All-2022-00026</t>
  </si>
  <si>
    <t>RES2EXTREMES</t>
  </si>
  <si>
    <t>Water4All-2022-00194</t>
  </si>
  <si>
    <t>DROP</t>
  </si>
  <si>
    <t>Water4All-2022-00256</t>
  </si>
  <si>
    <t>iCatch</t>
  </si>
  <si>
    <t>Water4All-2022-00083</t>
  </si>
  <si>
    <t>SECURE-WATER</t>
  </si>
  <si>
    <t>Water4All-2022-00103</t>
  </si>
  <si>
    <t>GREAT</t>
  </si>
  <si>
    <t>Water4All-2022-00109</t>
  </si>
  <si>
    <t>TOOLSMANWATSENS</t>
  </si>
  <si>
    <t>Water4All-2022-00137</t>
  </si>
  <si>
    <t>DigiTEXT</t>
  </si>
  <si>
    <t>Water4All-2022-00211</t>
  </si>
  <si>
    <t>HYCOX</t>
  </si>
  <si>
    <t>Water4All-2022-00227</t>
  </si>
  <si>
    <t>TWIN-Waters</t>
  </si>
  <si>
    <t>Water4All-2022-00286</t>
  </si>
  <si>
    <t xml:space="preserve">SmartLakes4All </t>
  </si>
  <si>
    <t>Water4All-2022-00304</t>
  </si>
  <si>
    <t>PROACT WISER</t>
  </si>
  <si>
    <t>Water4All-2022-00008</t>
  </si>
  <si>
    <t>DRY</t>
  </si>
  <si>
    <t>Water4All-2022-00076</t>
  </si>
  <si>
    <t>STORIA</t>
  </si>
  <si>
    <t>Water4All-2022-00145</t>
  </si>
  <si>
    <t>MANSTORM</t>
  </si>
  <si>
    <t>Water4All-2022-00156</t>
  </si>
  <si>
    <t>DesiRes</t>
  </si>
  <si>
    <t>Water4All-2022-00159</t>
  </si>
  <si>
    <t>WATERPRINT</t>
  </si>
  <si>
    <t>Water4All-2022-00226</t>
  </si>
  <si>
    <t>WaMA-WaDiT</t>
  </si>
  <si>
    <t>Water4All-2022-00234</t>
  </si>
  <si>
    <t>PHOENIX</t>
  </si>
  <si>
    <t>Water4All-2022-00301</t>
  </si>
  <si>
    <t>OFELIA</t>
  </si>
  <si>
    <t>Water4All-2022-00339</t>
  </si>
  <si>
    <t>TRIDENT</t>
  </si>
  <si>
    <t>Water4All-2022-00360</t>
  </si>
  <si>
    <t>TRANSWATS</t>
  </si>
  <si>
    <t>Water4All-2022-00333</t>
  </si>
  <si>
    <t>ResMon4Water</t>
  </si>
  <si>
    <t>Water4All-2022-00019</t>
  </si>
  <si>
    <t>SmartReuse</t>
  </si>
  <si>
    <t>Water4All-2022-00025</t>
  </si>
  <si>
    <t>DIME</t>
  </si>
  <si>
    <t>Water4All-2022-00053</t>
  </si>
  <si>
    <t>DAMSEL</t>
  </si>
  <si>
    <t>Water4All-2022-00142</t>
  </si>
  <si>
    <t>CECTPDB</t>
  </si>
  <si>
    <t>Water4All-2022-00157</t>
  </si>
  <si>
    <t>REASSERT</t>
  </si>
  <si>
    <t>Water4All-2022-00166</t>
  </si>
  <si>
    <t>PURE-BGS</t>
  </si>
  <si>
    <t>Water4All-2022-00196</t>
  </si>
  <si>
    <t>DATASET</t>
  </si>
  <si>
    <t>Water4All-2022-00233</t>
  </si>
  <si>
    <t>4DnetStreams</t>
  </si>
  <si>
    <t>Water4All-2022-00258</t>
  </si>
  <si>
    <t>CITEXT</t>
  </si>
  <si>
    <t>Water4All-2022-00265</t>
  </si>
  <si>
    <t>RiverDrying</t>
  </si>
  <si>
    <t>Water4All-2022-00281</t>
  </si>
  <si>
    <t>EBSR AI Flood</t>
  </si>
  <si>
    <t>Water4All-2022-00154</t>
  </si>
  <si>
    <t>HydroURBEX</t>
  </si>
  <si>
    <t>Water4All-2022-00176</t>
  </si>
  <si>
    <t>RESISTANT</t>
  </si>
  <si>
    <t>Water4All-2022-00285</t>
  </si>
  <si>
    <t>SIREN</t>
  </si>
  <si>
    <t>Water4All-2022-00246</t>
  </si>
  <si>
    <t>NATINWATER</t>
  </si>
  <si>
    <t>Water4All-2022-00362</t>
  </si>
  <si>
    <t>NEWGOVERWATER</t>
  </si>
  <si>
    <t>Water4All-2022-00290</t>
  </si>
  <si>
    <t>Filtration device/FD</t>
  </si>
  <si>
    <t>Water4All-2022-00357</t>
  </si>
  <si>
    <t>AquaMon</t>
  </si>
  <si>
    <t>Water4All-2022-00385</t>
  </si>
  <si>
    <t>Path-O-Sensor</t>
  </si>
  <si>
    <t>Water4All-2022-00277</t>
  </si>
  <si>
    <t>CAPACITY</t>
  </si>
  <si>
    <t>Water4All-2022-00283</t>
  </si>
  <si>
    <t>IN3WATER</t>
  </si>
  <si>
    <t>Non Eligible for EU funding</t>
  </si>
  <si>
    <t>Commitment on the availability of funding</t>
  </si>
  <si>
    <t>Number of FPOs with no prop.</t>
  </si>
  <si>
    <t xml:space="preserve">Number of FPOs with prop.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</si>
</sst>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0.0"/>
    <numFmt numFmtId="168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NumberFormat="1" applyFont="1" applyProtection="1"/>
    <xf numFmtId="0" fontId="3" fillId="2" borderId="1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/>
    <xf numFmtId="165" fontId="4" fillId="3" borderId="0" xfId="0" applyNumberFormat="1" applyFont="1" applyFill="1" applyAlignment="1">
      <alignment horizontal="center"/>
    </xf>
    <xf numFmtId="0" fontId="0" fillId="0" borderId="2" xfId="0" applyBorder="1" applyAlignment="1"/>
    <xf numFmtId="0" fontId="0" fillId="0" borderId="3" xfId="0" applyBorder="1"/>
    <xf numFmtId="166" fontId="0" fillId="0" borderId="3" xfId="1" applyNumberFormat="1" applyFont="1" applyBorder="1"/>
    <xf numFmtId="166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0" fontId="4" fillId="3" borderId="0" xfId="0" applyNumberFormat="1" applyFont="1" applyFill="1" applyAlignment="1">
      <alignment horizontal="center"/>
    </xf>
    <xf numFmtId="1" fontId="0" fillId="0" borderId="0" xfId="0" applyNumberFormat="1"/>
    <xf numFmtId="167" fontId="4" fillId="3" borderId="0" xfId="1" applyNumberFormat="1" applyFont="1" applyFill="1" applyAlignment="1">
      <alignment horizontal="center"/>
    </xf>
    <xf numFmtId="0" fontId="0" fillId="0" borderId="0" xfId="0" applyAlignment="1">
      <alignment horizontal="left"/>
    </xf>
    <xf numFmtId="168" fontId="4" fillId="3" borderId="0" xfId="1" applyNumberFormat="1" applyFont="1" applyFill="1" applyAlignment="1">
      <alignment horizontal="center"/>
    </xf>
    <xf numFmtId="0" fontId="0" fillId="0" borderId="2" xfId="0" applyFill="1" applyBorder="1" applyAlignment="1"/>
    <xf numFmtId="0" fontId="0" fillId="0" borderId="0" xfId="0" applyFill="1" applyBorder="1" applyAlignment="1">
      <alignment horizontal="center"/>
    </xf>
    <xf numFmtId="0" fontId="4" fillId="3" borderId="0" xfId="0" quotePrefix="1" applyFont="1" applyFill="1"/>
    <xf numFmtId="165" fontId="4" fillId="3" borderId="0" xfId="2" applyNumberFormat="1" applyFont="1" applyFill="1" applyAlignment="1">
      <alignment horizontal="center"/>
    </xf>
    <xf numFmtId="166" fontId="0" fillId="0" borderId="3" xfId="1" applyNumberFormat="1" applyFont="1" applyFill="1" applyBorder="1"/>
    <xf numFmtId="166" fontId="0" fillId="0" borderId="1" xfId="1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1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8" fontId="4" fillId="3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/>
    </xf>
    <xf numFmtId="0" fontId="0" fillId="0" borderId="3" xfId="0" applyFill="1" applyBorder="1"/>
    <xf numFmtId="9" fontId="0" fillId="0" borderId="1" xfId="2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166" fontId="0" fillId="0" borderId="1" xfId="1" applyNumberFormat="1" applyFont="1" applyFill="1" applyBorder="1"/>
    <xf numFmtId="168" fontId="0" fillId="0" borderId="1" xfId="0" applyNumberFormat="1" applyFill="1" applyBorder="1" applyAlignment="1">
      <alignment horizontal="center"/>
    </xf>
    <xf numFmtId="0" fontId="5" fillId="3" borderId="0" xfId="0" applyFont="1" applyFill="1"/>
    <xf numFmtId="165" fontId="5" fillId="3" borderId="0" xfId="2" applyNumberFormat="1" applyFont="1" applyFill="1" applyAlignment="1">
      <alignment horizontal="center"/>
    </xf>
    <xf numFmtId="165" fontId="0" fillId="0" borderId="1" xfId="2" applyNumberFormat="1" applyFont="1" applyFill="1" applyBorder="1" applyAlignment="1">
      <alignment horizontal="center"/>
    </xf>
    <xf numFmtId="9" fontId="0" fillId="0" borderId="1" xfId="2" applyFont="1" applyFill="1" applyBorder="1"/>
    <xf numFmtId="9" fontId="5" fillId="3" borderId="0" xfId="2" applyNumberFormat="1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9" fontId="7" fillId="3" borderId="0" xfId="2" applyNumberFormat="1" applyFont="1" applyFill="1" applyAlignment="1">
      <alignment horizontal="center"/>
    </xf>
    <xf numFmtId="0" fontId="0" fillId="0" borderId="1" xfId="0" applyBorder="1"/>
    <xf numFmtId="0" fontId="6" fillId="0" borderId="0" xfId="0" applyFont="1" applyFill="1"/>
    <xf numFmtId="0" fontId="7" fillId="0" borderId="0" xfId="0" applyFont="1" applyFill="1"/>
    <xf numFmtId="9" fontId="7" fillId="0" borderId="0" xfId="2" applyNumberFormat="1" applyFont="1" applyFill="1" applyAlignment="1">
      <alignment horizontal="center"/>
    </xf>
    <xf numFmtId="167" fontId="0" fillId="0" borderId="4" xfId="0" applyNumberFormat="1" applyFill="1" applyBorder="1" applyAlignment="1">
      <alignment horizontal="center"/>
    </xf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Protection="1"/>
    <xf numFmtId="0" fontId="0" fillId="2" borderId="1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Protection="1"/>
    <xf numFmtId="1" fontId="0" fillId="0" borderId="1" xfId="0" applyNumberFormat="1" applyFill="1" applyBorder="1"/>
    <xf numFmtId="1" fontId="0" fillId="4" borderId="1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1" fontId="8" fillId="0" borderId="0" xfId="0" applyNumberFormat="1" applyFont="1" applyFill="1" applyBorder="1"/>
    <xf numFmtId="0" fontId="0" fillId="0" borderId="0" xfId="0" applyFill="1" applyBorder="1"/>
    <xf numFmtId="1" fontId="8" fillId="0" borderId="0" xfId="0" applyNumberFormat="1" applyFont="1"/>
    <xf numFmtId="1" fontId="0" fillId="5" borderId="1" xfId="0" applyNumberFormat="1" applyFill="1" applyBorder="1"/>
    <xf numFmtId="166" fontId="0" fillId="0" borderId="1" xfId="1" applyNumberFormat="1" applyFont="1" applyBorder="1"/>
    <xf numFmtId="1" fontId="0" fillId="0" borderId="1" xfId="0" applyNumberFormat="1" applyBorder="1"/>
    <xf numFmtId="0" fontId="0" fillId="2" borderId="5" xfId="0" applyFill="1" applyBorder="1" applyAlignment="1">
      <alignment horizontal="right"/>
    </xf>
    <xf numFmtId="0" fontId="0" fillId="2" borderId="5" xfId="0" applyFill="1" applyBorder="1"/>
    <xf numFmtId="0" fontId="0" fillId="4" borderId="1" xfId="0" applyNumberFormat="1" applyFont="1" applyFill="1" applyBorder="1" applyProtection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6" fontId="0" fillId="4" borderId="1" xfId="1" applyNumberFormat="1" applyFont="1" applyFill="1" applyBorder="1" applyAlignment="1">
      <alignment horizontal="center"/>
    </xf>
    <xf numFmtId="166" fontId="0" fillId="4" borderId="1" xfId="1" applyNumberFormat="1" applyFont="1" applyFill="1" applyBorder="1"/>
    <xf numFmtId="0" fontId="0" fillId="4" borderId="1" xfId="0" applyFill="1" applyBorder="1" applyAlignment="1">
      <alignment horizontal="right"/>
    </xf>
    <xf numFmtId="0" fontId="0" fillId="6" borderId="1" xfId="0" applyNumberFormat="1" applyFont="1" applyFill="1" applyBorder="1" applyProtection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6" fontId="0" fillId="6" borderId="1" xfId="1" applyNumberFormat="1" applyFont="1" applyFill="1" applyBorder="1" applyAlignment="1">
      <alignment horizontal="center"/>
    </xf>
    <xf numFmtId="166" fontId="0" fillId="6" borderId="1" xfId="1" applyNumberFormat="1" applyFont="1" applyFill="1" applyBorder="1"/>
    <xf numFmtId="1" fontId="0" fillId="6" borderId="1" xfId="0" applyNumberFormat="1" applyFill="1" applyBorder="1"/>
    <xf numFmtId="0" fontId="0" fillId="6" borderId="5" xfId="0" applyFill="1" applyBorder="1" applyAlignment="1">
      <alignment horizontal="right"/>
    </xf>
    <xf numFmtId="0" fontId="0" fillId="6" borderId="5" xfId="0" applyFill="1" applyBorder="1"/>
    <xf numFmtId="0" fontId="0" fillId="0" borderId="0" xfId="0" applyFill="1"/>
    <xf numFmtId="1" fontId="8" fillId="0" borderId="0" xfId="0" applyNumberFormat="1" applyFont="1" applyFill="1"/>
    <xf numFmtId="0" fontId="0" fillId="0" borderId="0" xfId="0" applyFont="1"/>
    <xf numFmtId="166" fontId="0" fillId="0" borderId="0" xfId="1" applyNumberFormat="1" applyFont="1"/>
    <xf numFmtId="165" fontId="0" fillId="0" borderId="0" xfId="2" applyNumberFormat="1" applyFont="1"/>
    <xf numFmtId="167" fontId="0" fillId="0" borderId="0" xfId="0" applyNumberFormat="1"/>
    <xf numFmtId="167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0" fillId="4" borderId="5" xfId="0" applyFill="1" applyBorder="1" applyAlignment="1">
      <alignment horizontal="right"/>
    </xf>
    <xf numFmtId="0" fontId="0" fillId="4" borderId="5" xfId="0" applyFill="1" applyBorder="1"/>
    <xf numFmtId="0" fontId="0" fillId="3" borderId="2" xfId="0" applyFill="1" applyBorder="1" applyAlignment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6" fontId="0" fillId="3" borderId="1" xfId="1" applyNumberFormat="1" applyFont="1" applyFill="1" applyBorder="1"/>
    <xf numFmtId="166" fontId="0" fillId="3" borderId="1" xfId="1" applyNumberFormat="1" applyFont="1" applyFill="1" applyBorder="1" applyAlignment="1">
      <alignment horizontal="center"/>
    </xf>
    <xf numFmtId="168" fontId="0" fillId="3" borderId="1" xfId="0" applyNumberForma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168" fontId="0" fillId="3" borderId="1" xfId="0" applyNumberFormat="1" applyFill="1" applyBorder="1" applyAlignment="1">
      <alignment vertical="center"/>
    </xf>
    <xf numFmtId="166" fontId="0" fillId="0" borderId="3" xfId="1" applyNumberFormat="1" applyFon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3" borderId="1" xfId="0" applyFill="1" applyBorder="1" applyAlignment="1">
      <alignment horizontal="left" wrapText="1"/>
    </xf>
  </cellXfs>
  <cellStyles count="3">
    <cellStyle name="Normal" xfId="0" builtinId="0"/>
    <cellStyle name="Porcentagem" xfId="2" builtinId="5"/>
    <cellStyle name="Vírgula" xfId="1" builtinId="3"/>
  </cellStyles>
  <dxfs count="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O100"/>
  <sheetViews>
    <sheetView tabSelected="1" workbookViewId="0">
      <selection activeCell="A15" sqref="A15"/>
    </sheetView>
  </sheetViews>
  <sheetFormatPr defaultRowHeight="15" x14ac:dyDescent="0.25"/>
  <cols>
    <col min="1" max="1" width="27.7109375" customWidth="1"/>
    <col min="2" max="2" width="19" customWidth="1"/>
    <col min="3" max="3" width="8" customWidth="1"/>
    <col min="4" max="4" width="8.42578125" customWidth="1"/>
    <col min="5" max="5" width="8.5703125" customWidth="1"/>
    <col min="6" max="6" width="10.7109375" customWidth="1"/>
    <col min="7" max="7" width="12" customWidth="1"/>
    <col min="8" max="10" width="10.7109375" customWidth="1"/>
    <col min="11" max="11" width="11" customWidth="1"/>
    <col min="12" max="19" width="10.7109375" customWidth="1"/>
    <col min="20" max="20" width="10.140625" customWidth="1"/>
    <col min="21" max="21" width="9.140625" customWidth="1"/>
    <col min="22" max="22" width="9.42578125" customWidth="1"/>
    <col min="23" max="23" width="9.140625" customWidth="1"/>
    <col min="24" max="24" width="10" customWidth="1"/>
    <col min="25" max="25" width="9.42578125" customWidth="1"/>
    <col min="26" max="28" width="8.7109375" customWidth="1"/>
    <col min="29" max="29" width="9.5703125" customWidth="1"/>
    <col min="30" max="30" width="8.7109375" customWidth="1"/>
    <col min="31" max="31" width="9.140625" customWidth="1"/>
    <col min="32" max="32" width="10.140625" customWidth="1"/>
    <col min="33" max="34" width="9" customWidth="1"/>
    <col min="35" max="35" width="9.42578125" customWidth="1"/>
    <col min="36" max="36" width="9.5703125" customWidth="1"/>
    <col min="37" max="37" width="8.7109375" customWidth="1"/>
    <col min="38" max="38" width="9.42578125" customWidth="1"/>
    <col min="39" max="50" width="8.7109375" customWidth="1"/>
    <col min="51" max="51" width="9.42578125" customWidth="1"/>
    <col min="52" max="52" width="9" customWidth="1"/>
    <col min="53" max="53" width="10.7109375" customWidth="1"/>
    <col min="54" max="54" width="21.85546875" customWidth="1"/>
    <col min="56" max="56" width="21.5703125" customWidth="1"/>
    <col min="59" max="60" width="9.7109375" bestFit="1" customWidth="1"/>
  </cols>
  <sheetData>
    <row r="1" spans="1:62" s="1" customFormat="1" x14ac:dyDescent="0.25">
      <c r="J1" s="2" t="s">
        <v>0</v>
      </c>
      <c r="K1" s="2" t="s">
        <v>1</v>
      </c>
      <c r="L1" s="2" t="s">
        <v>1</v>
      </c>
      <c r="M1" s="2" t="s">
        <v>1</v>
      </c>
      <c r="N1" s="2" t="s">
        <v>2</v>
      </c>
      <c r="O1" s="2" t="s">
        <v>3</v>
      </c>
      <c r="P1" s="2" t="s">
        <v>4</v>
      </c>
      <c r="Q1" s="2" t="s">
        <v>5</v>
      </c>
      <c r="R1" s="2" t="s">
        <v>6</v>
      </c>
      <c r="S1" s="2" t="s">
        <v>6</v>
      </c>
      <c r="T1" s="2" t="s">
        <v>7</v>
      </c>
      <c r="U1" s="2" t="s">
        <v>8</v>
      </c>
      <c r="V1" s="2" t="s">
        <v>9</v>
      </c>
      <c r="W1" s="2" t="s">
        <v>10</v>
      </c>
      <c r="X1" s="2" t="s">
        <v>11</v>
      </c>
      <c r="Y1" s="2" t="s">
        <v>11</v>
      </c>
      <c r="Z1" s="2" t="s">
        <v>12</v>
      </c>
      <c r="AA1" s="2" t="s">
        <v>13</v>
      </c>
      <c r="AB1" s="2" t="s">
        <v>14</v>
      </c>
      <c r="AC1" s="2" t="s">
        <v>15</v>
      </c>
      <c r="AD1" s="2" t="s">
        <v>16</v>
      </c>
      <c r="AE1" s="2" t="s">
        <v>17</v>
      </c>
      <c r="AF1" s="2" t="s">
        <v>18</v>
      </c>
      <c r="AG1" s="2" t="s">
        <v>19</v>
      </c>
      <c r="AH1" s="2" t="s">
        <v>20</v>
      </c>
      <c r="AI1" s="2" t="s">
        <v>21</v>
      </c>
      <c r="AJ1" s="2" t="s">
        <v>22</v>
      </c>
      <c r="AK1" s="2" t="s">
        <v>23</v>
      </c>
      <c r="AL1" s="2" t="s">
        <v>24</v>
      </c>
      <c r="AM1" s="2" t="s">
        <v>25</v>
      </c>
      <c r="AN1" s="2" t="s">
        <v>26</v>
      </c>
      <c r="AO1" s="2" t="s">
        <v>26</v>
      </c>
      <c r="AP1" s="2" t="s">
        <v>26</v>
      </c>
      <c r="AQ1" s="2" t="s">
        <v>26</v>
      </c>
      <c r="AR1" s="2" t="s">
        <v>26</v>
      </c>
      <c r="AS1" s="2" t="s">
        <v>26</v>
      </c>
      <c r="AT1" s="2" t="s">
        <v>26</v>
      </c>
      <c r="AU1" s="2" t="s">
        <v>26</v>
      </c>
      <c r="AV1" s="2" t="s">
        <v>26</v>
      </c>
      <c r="AW1" s="2" t="s">
        <v>26</v>
      </c>
      <c r="AX1" s="2" t="s">
        <v>26</v>
      </c>
      <c r="AY1" s="2" t="s">
        <v>27</v>
      </c>
      <c r="AZ1" s="2" t="s">
        <v>28</v>
      </c>
    </row>
    <row r="2" spans="1:62" s="1" customFormat="1" ht="36.75" customHeight="1" x14ac:dyDescent="0.25">
      <c r="A2" s="112" t="s">
        <v>29</v>
      </c>
      <c r="B2" s="113"/>
      <c r="C2" s="3"/>
      <c r="D2" s="3"/>
      <c r="E2" s="3"/>
      <c r="F2" s="114"/>
      <c r="G2" s="115"/>
      <c r="H2" s="4" t="s">
        <v>30</v>
      </c>
      <c r="I2" s="4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5" t="s">
        <v>39</v>
      </c>
      <c r="R2" s="5" t="s">
        <v>40</v>
      </c>
      <c r="S2" s="5" t="s">
        <v>41</v>
      </c>
      <c r="T2" s="5" t="s">
        <v>42</v>
      </c>
      <c r="U2" s="5" t="s">
        <v>43</v>
      </c>
      <c r="V2" s="5" t="s">
        <v>44</v>
      </c>
      <c r="W2" s="5" t="s">
        <v>45</v>
      </c>
      <c r="X2" s="5" t="s">
        <v>46</v>
      </c>
      <c r="Y2" s="5" t="s">
        <v>47</v>
      </c>
      <c r="Z2" s="5" t="s">
        <v>48</v>
      </c>
      <c r="AA2" s="5" t="s">
        <v>49</v>
      </c>
      <c r="AB2" s="5" t="s">
        <v>50</v>
      </c>
      <c r="AC2" s="5" t="s">
        <v>51</v>
      </c>
      <c r="AD2" s="5" t="s">
        <v>52</v>
      </c>
      <c r="AE2" s="5" t="s">
        <v>53</v>
      </c>
      <c r="AF2" s="6" t="s">
        <v>54</v>
      </c>
      <c r="AG2" s="5" t="s">
        <v>55</v>
      </c>
      <c r="AH2" s="5" t="s">
        <v>56</v>
      </c>
      <c r="AI2" s="5" t="s">
        <v>57</v>
      </c>
      <c r="AJ2" s="5" t="s">
        <v>58</v>
      </c>
      <c r="AK2" s="5" t="s">
        <v>59</v>
      </c>
      <c r="AL2" s="5" t="s">
        <v>60</v>
      </c>
      <c r="AM2" s="5" t="s">
        <v>61</v>
      </c>
      <c r="AN2" s="5" t="s">
        <v>62</v>
      </c>
      <c r="AO2" s="5" t="s">
        <v>63</v>
      </c>
      <c r="AP2" s="5" t="s">
        <v>64</v>
      </c>
      <c r="AQ2" s="5" t="s">
        <v>65</v>
      </c>
      <c r="AR2" s="5" t="s">
        <v>66</v>
      </c>
      <c r="AS2" s="5" t="s">
        <v>67</v>
      </c>
      <c r="AT2" s="5" t="s">
        <v>68</v>
      </c>
      <c r="AU2" s="5" t="s">
        <v>69</v>
      </c>
      <c r="AV2" s="5" t="s">
        <v>70</v>
      </c>
      <c r="AW2" s="5" t="s">
        <v>71</v>
      </c>
      <c r="AX2" s="5" t="s">
        <v>72</v>
      </c>
      <c r="AY2" s="5" t="s">
        <v>73</v>
      </c>
      <c r="AZ2" s="5" t="s">
        <v>74</v>
      </c>
      <c r="BA2" s="7"/>
      <c r="BB2" s="7"/>
      <c r="BC2" s="7"/>
      <c r="BD2" s="7"/>
    </row>
    <row r="3" spans="1:62" x14ac:dyDescent="0.25">
      <c r="A3" s="8" t="s">
        <v>75</v>
      </c>
      <c r="B3" s="9">
        <f>H12/H14</f>
        <v>0.19827515312542168</v>
      </c>
      <c r="C3" s="9"/>
      <c r="D3" s="9"/>
      <c r="E3" s="9"/>
      <c r="F3" s="10" t="s">
        <v>76</v>
      </c>
      <c r="G3" s="11"/>
      <c r="H3" s="12">
        <f>SUM(J3:AM3)</f>
        <v>25898</v>
      </c>
      <c r="I3" s="13">
        <f>SUM(J3:AZ3)</f>
        <v>28110.674000000003</v>
      </c>
      <c r="J3" s="14">
        <v>700</v>
      </c>
      <c r="K3" s="14">
        <v>800</v>
      </c>
      <c r="L3" s="14">
        <v>300</v>
      </c>
      <c r="M3" s="14">
        <v>700</v>
      </c>
      <c r="N3" s="14">
        <v>350</v>
      </c>
      <c r="O3" s="14">
        <v>1000</v>
      </c>
      <c r="P3" s="14">
        <v>1000</v>
      </c>
      <c r="Q3" s="14">
        <v>300</v>
      </c>
      <c r="R3" s="14">
        <v>1500</v>
      </c>
      <c r="S3" s="14">
        <v>1200</v>
      </c>
      <c r="T3" s="14">
        <v>1700</v>
      </c>
      <c r="U3" s="14">
        <v>330</v>
      </c>
      <c r="V3" s="14">
        <v>500</v>
      </c>
      <c r="W3" s="14">
        <v>760</v>
      </c>
      <c r="X3" s="14">
        <v>2700</v>
      </c>
      <c r="Y3" s="14">
        <v>3000</v>
      </c>
      <c r="Z3" s="14">
        <v>150</v>
      </c>
      <c r="AA3" s="14">
        <v>350</v>
      </c>
      <c r="AB3" s="14">
        <v>500</v>
      </c>
      <c r="AC3" s="14">
        <v>300</v>
      </c>
      <c r="AD3" s="14">
        <v>300</v>
      </c>
      <c r="AE3" s="14">
        <v>1128</v>
      </c>
      <c r="AF3" s="14">
        <v>1000</v>
      </c>
      <c r="AG3" s="14">
        <v>1000</v>
      </c>
      <c r="AH3" s="14">
        <v>500</v>
      </c>
      <c r="AI3" s="14">
        <v>1000</v>
      </c>
      <c r="AJ3" s="14">
        <v>2000</v>
      </c>
      <c r="AK3" s="14">
        <v>240</v>
      </c>
      <c r="AL3" s="14">
        <v>500</v>
      </c>
      <c r="AM3" s="14">
        <v>90</v>
      </c>
      <c r="AN3" s="14">
        <v>100</v>
      </c>
      <c r="AO3" s="14">
        <v>100</v>
      </c>
      <c r="AP3" s="14">
        <v>100</v>
      </c>
      <c r="AQ3" s="14">
        <v>33.4</v>
      </c>
      <c r="AR3" s="14">
        <v>20</v>
      </c>
      <c r="AS3" s="14">
        <v>100</v>
      </c>
      <c r="AT3" s="14">
        <v>100</v>
      </c>
      <c r="AU3" s="14">
        <v>50</v>
      </c>
      <c r="AV3" s="14">
        <v>80</v>
      </c>
      <c r="AW3" s="14">
        <v>100</v>
      </c>
      <c r="AX3" s="14">
        <v>50</v>
      </c>
      <c r="AY3" s="14">
        <v>900</v>
      </c>
      <c r="AZ3" s="14">
        <v>479.274</v>
      </c>
      <c r="BB3" s="15"/>
    </row>
    <row r="4" spans="1:62" x14ac:dyDescent="0.25">
      <c r="A4" s="8" t="s">
        <v>77</v>
      </c>
      <c r="B4" s="9">
        <f>1-B3</f>
        <v>0.80172484687457835</v>
      </c>
      <c r="C4" s="9"/>
      <c r="D4" s="9"/>
      <c r="E4" s="9"/>
      <c r="F4" s="10" t="s">
        <v>78</v>
      </c>
      <c r="G4" s="11"/>
      <c r="H4" s="12">
        <f>SUM(J4:AM4)</f>
        <v>1036</v>
      </c>
      <c r="I4" s="13">
        <f>SUM(J4:AZ4)</f>
        <v>1425.7269999999999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60</v>
      </c>
      <c r="P4" s="14">
        <v>37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4">
        <v>500</v>
      </c>
      <c r="AF4" s="14">
        <v>439</v>
      </c>
      <c r="AG4" s="14">
        <v>0</v>
      </c>
      <c r="AH4" s="14">
        <v>0</v>
      </c>
      <c r="AI4" s="14">
        <v>0</v>
      </c>
      <c r="AJ4" s="14">
        <v>0</v>
      </c>
      <c r="AK4" s="14">
        <v>0</v>
      </c>
      <c r="AL4" s="14">
        <v>0</v>
      </c>
      <c r="AM4" s="14">
        <v>0</v>
      </c>
      <c r="AN4" s="14">
        <v>0</v>
      </c>
      <c r="AO4" s="14">
        <v>0</v>
      </c>
      <c r="AP4" s="14">
        <v>0</v>
      </c>
      <c r="AQ4" s="14">
        <v>0</v>
      </c>
      <c r="AR4" s="14">
        <v>0</v>
      </c>
      <c r="AS4" s="14">
        <v>0</v>
      </c>
      <c r="AT4" s="14">
        <v>0</v>
      </c>
      <c r="AU4" s="14">
        <v>50</v>
      </c>
      <c r="AV4" s="14">
        <v>0</v>
      </c>
      <c r="AW4" s="14">
        <v>0</v>
      </c>
      <c r="AX4" s="14">
        <v>0</v>
      </c>
      <c r="AY4" s="16">
        <v>339.72699999999998</v>
      </c>
      <c r="AZ4" s="14">
        <v>0</v>
      </c>
      <c r="BB4" s="15"/>
    </row>
    <row r="5" spans="1:62" x14ac:dyDescent="0.25">
      <c r="A5" s="8" t="s">
        <v>79</v>
      </c>
      <c r="B5" s="17">
        <v>5.0995039999999998E-2</v>
      </c>
      <c r="C5" s="17"/>
      <c r="D5" s="17"/>
      <c r="E5" s="17"/>
      <c r="F5" s="10" t="s">
        <v>80</v>
      </c>
      <c r="G5" s="11"/>
      <c r="H5" s="12">
        <f>SUM(J5:AM5)</f>
        <v>26934</v>
      </c>
      <c r="I5" s="13">
        <f>I3+I4</f>
        <v>29536.401000000002</v>
      </c>
      <c r="J5" s="14">
        <f>J3+J4</f>
        <v>700</v>
      </c>
      <c r="K5" s="14">
        <f t="shared" ref="K5:AZ5" si="0">K3+K4</f>
        <v>800</v>
      </c>
      <c r="L5" s="14">
        <f t="shared" si="0"/>
        <v>300</v>
      </c>
      <c r="M5" s="14">
        <f t="shared" si="0"/>
        <v>700</v>
      </c>
      <c r="N5" s="14">
        <f t="shared" si="0"/>
        <v>350</v>
      </c>
      <c r="O5" s="14">
        <f t="shared" si="0"/>
        <v>1060</v>
      </c>
      <c r="P5" s="14">
        <f t="shared" si="0"/>
        <v>1037</v>
      </c>
      <c r="Q5" s="14">
        <f t="shared" si="0"/>
        <v>300</v>
      </c>
      <c r="R5" s="14">
        <f t="shared" si="0"/>
        <v>1500</v>
      </c>
      <c r="S5" s="14">
        <f t="shared" si="0"/>
        <v>1200</v>
      </c>
      <c r="T5" s="14">
        <f t="shared" si="0"/>
        <v>1700</v>
      </c>
      <c r="U5" s="14">
        <f t="shared" si="0"/>
        <v>330</v>
      </c>
      <c r="V5" s="14">
        <f t="shared" si="0"/>
        <v>500</v>
      </c>
      <c r="W5" s="14">
        <f t="shared" si="0"/>
        <v>760</v>
      </c>
      <c r="X5" s="14">
        <f t="shared" si="0"/>
        <v>2700</v>
      </c>
      <c r="Y5" s="14">
        <f t="shared" si="0"/>
        <v>3000</v>
      </c>
      <c r="Z5" s="14">
        <f t="shared" si="0"/>
        <v>150</v>
      </c>
      <c r="AA5" s="14">
        <f t="shared" si="0"/>
        <v>350</v>
      </c>
      <c r="AB5" s="14">
        <f t="shared" si="0"/>
        <v>500</v>
      </c>
      <c r="AC5" s="14">
        <f t="shared" si="0"/>
        <v>300</v>
      </c>
      <c r="AD5" s="14">
        <f t="shared" si="0"/>
        <v>300</v>
      </c>
      <c r="AE5" s="14">
        <f t="shared" si="0"/>
        <v>1628</v>
      </c>
      <c r="AF5" s="14">
        <f t="shared" si="0"/>
        <v>1439</v>
      </c>
      <c r="AG5" s="14">
        <f t="shared" si="0"/>
        <v>1000</v>
      </c>
      <c r="AH5" s="14">
        <f t="shared" si="0"/>
        <v>500</v>
      </c>
      <c r="AI5" s="14">
        <f t="shared" si="0"/>
        <v>1000</v>
      </c>
      <c r="AJ5" s="14">
        <f t="shared" si="0"/>
        <v>2000</v>
      </c>
      <c r="AK5" s="14">
        <f t="shared" si="0"/>
        <v>240</v>
      </c>
      <c r="AL5" s="14">
        <f t="shared" si="0"/>
        <v>500</v>
      </c>
      <c r="AM5" s="14">
        <f>AM3+AM4</f>
        <v>90</v>
      </c>
      <c r="AN5" s="14">
        <f t="shared" ref="AN5:AY5" si="1">AN3+AN4</f>
        <v>100</v>
      </c>
      <c r="AO5" s="14">
        <f t="shared" si="1"/>
        <v>100</v>
      </c>
      <c r="AP5" s="14">
        <f t="shared" si="1"/>
        <v>100</v>
      </c>
      <c r="AQ5" s="14">
        <f t="shared" si="1"/>
        <v>33.4</v>
      </c>
      <c r="AR5" s="14">
        <f t="shared" si="1"/>
        <v>20</v>
      </c>
      <c r="AS5" s="14">
        <f t="shared" si="1"/>
        <v>100</v>
      </c>
      <c r="AT5" s="14">
        <f t="shared" si="1"/>
        <v>100</v>
      </c>
      <c r="AU5" s="14">
        <f t="shared" si="1"/>
        <v>100</v>
      </c>
      <c r="AV5" s="14">
        <f t="shared" si="1"/>
        <v>80</v>
      </c>
      <c r="AW5" s="14">
        <f t="shared" si="1"/>
        <v>100</v>
      </c>
      <c r="AX5" s="14">
        <f t="shared" si="1"/>
        <v>50</v>
      </c>
      <c r="AY5" s="14">
        <f t="shared" si="1"/>
        <v>1239.7269999999999</v>
      </c>
      <c r="AZ5" s="14">
        <f t="shared" si="0"/>
        <v>479.274</v>
      </c>
      <c r="BB5" s="15"/>
      <c r="BJ5" s="18"/>
    </row>
    <row r="6" spans="1:62" ht="18" customHeight="1" x14ac:dyDescent="0.25">
      <c r="A6" s="8"/>
      <c r="B6" s="19"/>
      <c r="C6" s="19"/>
      <c r="D6" s="19"/>
      <c r="E6" s="19"/>
      <c r="F6" s="20"/>
    </row>
    <row r="7" spans="1:62" x14ac:dyDescent="0.25">
      <c r="A7" s="8" t="s">
        <v>81</v>
      </c>
      <c r="B7" s="21">
        <f>H8*30%</f>
        <v>6434.8371000000006</v>
      </c>
      <c r="C7" s="19"/>
      <c r="D7" s="19"/>
      <c r="E7" s="19"/>
      <c r="F7" s="98" t="s">
        <v>82</v>
      </c>
      <c r="G7" s="99"/>
      <c r="H7" s="100">
        <f>COUNTIF(G24:G90,"Y")</f>
        <v>27</v>
      </c>
      <c r="I7" s="101"/>
      <c r="J7" s="101">
        <f t="shared" ref="J7:AZ7" si="2">COUNTIFS(J24:J90, "&gt;0",$G24:$G90,"y")</f>
        <v>2</v>
      </c>
      <c r="K7" s="101">
        <f t="shared" si="2"/>
        <v>0</v>
      </c>
      <c r="L7" s="101">
        <f t="shared" si="2"/>
        <v>0</v>
      </c>
      <c r="M7" s="101">
        <f t="shared" si="2"/>
        <v>2</v>
      </c>
      <c r="N7" s="101">
        <f t="shared" si="2"/>
        <v>1</v>
      </c>
      <c r="O7" s="101">
        <f t="shared" si="2"/>
        <v>6</v>
      </c>
      <c r="P7" s="101">
        <f t="shared" si="2"/>
        <v>6</v>
      </c>
      <c r="Q7" s="101">
        <f t="shared" si="2"/>
        <v>1</v>
      </c>
      <c r="R7" s="101">
        <f t="shared" si="2"/>
        <v>8</v>
      </c>
      <c r="S7" s="101">
        <f t="shared" si="2"/>
        <v>2</v>
      </c>
      <c r="T7" s="101">
        <f t="shared" si="2"/>
        <v>7</v>
      </c>
      <c r="U7" s="101">
        <f t="shared" si="2"/>
        <v>2</v>
      </c>
      <c r="V7" s="101">
        <f t="shared" si="2"/>
        <v>3</v>
      </c>
      <c r="W7" s="101">
        <f t="shared" si="2"/>
        <v>4</v>
      </c>
      <c r="X7" s="101">
        <f t="shared" si="2"/>
        <v>9</v>
      </c>
      <c r="Y7" s="101">
        <f t="shared" si="2"/>
        <v>0</v>
      </c>
      <c r="Z7" s="101">
        <f t="shared" si="2"/>
        <v>0</v>
      </c>
      <c r="AA7" s="101">
        <f t="shared" si="2"/>
        <v>0</v>
      </c>
      <c r="AB7" s="101">
        <f t="shared" si="2"/>
        <v>1</v>
      </c>
      <c r="AC7" s="101">
        <f t="shared" si="2"/>
        <v>1</v>
      </c>
      <c r="AD7" s="101">
        <f t="shared" si="2"/>
        <v>1</v>
      </c>
      <c r="AE7" s="101">
        <f t="shared" si="2"/>
        <v>8</v>
      </c>
      <c r="AF7" s="101">
        <f t="shared" si="2"/>
        <v>8</v>
      </c>
      <c r="AG7" s="101">
        <f t="shared" si="2"/>
        <v>6</v>
      </c>
      <c r="AH7" s="101">
        <f t="shared" si="2"/>
        <v>6</v>
      </c>
      <c r="AI7" s="101">
        <f t="shared" si="2"/>
        <v>5</v>
      </c>
      <c r="AJ7" s="101">
        <f t="shared" si="2"/>
        <v>6</v>
      </c>
      <c r="AK7" s="101">
        <f t="shared" si="2"/>
        <v>0</v>
      </c>
      <c r="AL7" s="101">
        <f t="shared" si="2"/>
        <v>2</v>
      </c>
      <c r="AM7" s="101">
        <f t="shared" si="2"/>
        <v>1</v>
      </c>
      <c r="AN7" s="101">
        <f t="shared" si="2"/>
        <v>1</v>
      </c>
      <c r="AO7" s="101">
        <f t="shared" si="2"/>
        <v>0</v>
      </c>
      <c r="AP7" s="101">
        <f t="shared" si="2"/>
        <v>0</v>
      </c>
      <c r="AQ7" s="101">
        <f t="shared" si="2"/>
        <v>0</v>
      </c>
      <c r="AR7" s="101">
        <f t="shared" si="2"/>
        <v>1</v>
      </c>
      <c r="AS7" s="101">
        <f t="shared" si="2"/>
        <v>0</v>
      </c>
      <c r="AT7" s="101">
        <f t="shared" si="2"/>
        <v>0</v>
      </c>
      <c r="AU7" s="101">
        <f t="shared" si="2"/>
        <v>2</v>
      </c>
      <c r="AV7" s="101">
        <f t="shared" si="2"/>
        <v>0</v>
      </c>
      <c r="AW7" s="101">
        <f t="shared" si="2"/>
        <v>0</v>
      </c>
      <c r="AX7" s="101">
        <f t="shared" si="2"/>
        <v>0</v>
      </c>
      <c r="AY7" s="101">
        <f t="shared" si="2"/>
        <v>4</v>
      </c>
      <c r="AZ7" s="101">
        <f t="shared" si="2"/>
        <v>4</v>
      </c>
      <c r="BB7" s="23"/>
    </row>
    <row r="8" spans="1:62" x14ac:dyDescent="0.25">
      <c r="A8" s="24" t="s">
        <v>83</v>
      </c>
      <c r="B8" s="21">
        <f>H8*C8</f>
        <v>4504.3859700000003</v>
      </c>
      <c r="C8" s="25">
        <v>0.21</v>
      </c>
      <c r="D8" s="19"/>
      <c r="E8" s="19"/>
      <c r="F8" s="22" t="s">
        <v>84</v>
      </c>
      <c r="G8" s="11"/>
      <c r="H8" s="26">
        <f>SUM(J8:AM8)</f>
        <v>21449.457000000002</v>
      </c>
      <c r="I8" s="27"/>
      <c r="J8" s="16">
        <f t="shared" ref="J8:T8" si="3">SUMIFS(J24:J46,$G24:$G46,"Y")</f>
        <v>722.01199999999994</v>
      </c>
      <c r="K8" s="16">
        <f t="shared" si="3"/>
        <v>0</v>
      </c>
      <c r="L8" s="16">
        <f t="shared" si="3"/>
        <v>0</v>
      </c>
      <c r="M8" s="16">
        <f t="shared" si="3"/>
        <v>591.25800000000004</v>
      </c>
      <c r="N8" s="16">
        <f t="shared" si="3"/>
        <v>198.20400000000001</v>
      </c>
      <c r="O8" s="16">
        <f t="shared" si="3"/>
        <v>1765.4</v>
      </c>
      <c r="P8" s="16">
        <f t="shared" si="3"/>
        <v>2054.6009999999997</v>
      </c>
      <c r="Q8" s="16">
        <f t="shared" si="3"/>
        <v>150</v>
      </c>
      <c r="R8" s="16">
        <f t="shared" si="3"/>
        <v>1513.7099999999998</v>
      </c>
      <c r="S8" s="16">
        <f t="shared" si="3"/>
        <v>265.78399999999999</v>
      </c>
      <c r="T8" s="16">
        <f t="shared" si="3"/>
        <v>1420.25</v>
      </c>
      <c r="U8" s="28">
        <f>SUMIFS(U24:U46,$G24:$G46,"Y")-U33</f>
        <v>170</v>
      </c>
      <c r="V8" s="16">
        <f t="shared" ref="V8:AM8" si="4">SUMIFS(V24:V46,$G24:$G46,"Y")</f>
        <v>449.149</v>
      </c>
      <c r="W8" s="16">
        <f t="shared" si="4"/>
        <v>591.04499999999996</v>
      </c>
      <c r="X8" s="16">
        <f t="shared" si="4"/>
        <v>1893.8249999999998</v>
      </c>
      <c r="Y8" s="16">
        <f t="shared" si="4"/>
        <v>0</v>
      </c>
      <c r="Z8" s="16">
        <f t="shared" si="4"/>
        <v>0</v>
      </c>
      <c r="AA8" s="16">
        <f t="shared" si="4"/>
        <v>0</v>
      </c>
      <c r="AB8" s="16">
        <f t="shared" si="4"/>
        <v>134</v>
      </c>
      <c r="AC8" s="16">
        <f t="shared" si="4"/>
        <v>0</v>
      </c>
      <c r="AD8" s="16">
        <f t="shared" si="4"/>
        <v>148.90700000000001</v>
      </c>
      <c r="AE8" s="16">
        <f t="shared" si="4"/>
        <v>2376.683</v>
      </c>
      <c r="AF8" s="16">
        <f t="shared" si="4"/>
        <v>2684.4409999999998</v>
      </c>
      <c r="AG8" s="16">
        <f t="shared" si="4"/>
        <v>788.65099999999995</v>
      </c>
      <c r="AH8" s="16">
        <f t="shared" si="4"/>
        <v>682.98900000000003</v>
      </c>
      <c r="AI8" s="16">
        <f t="shared" si="4"/>
        <v>899.755</v>
      </c>
      <c r="AJ8" s="16">
        <f t="shared" si="4"/>
        <v>1857.7329999999997</v>
      </c>
      <c r="AK8" s="16">
        <f t="shared" si="4"/>
        <v>0</v>
      </c>
      <c r="AL8" s="16">
        <f t="shared" si="4"/>
        <v>46.06</v>
      </c>
      <c r="AM8" s="16">
        <f t="shared" si="4"/>
        <v>45</v>
      </c>
      <c r="AN8" s="16">
        <v>0</v>
      </c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B8" s="29"/>
    </row>
    <row r="9" spans="1:62" x14ac:dyDescent="0.25">
      <c r="A9" s="24" t="s">
        <v>85</v>
      </c>
      <c r="B9" s="21">
        <f>H8*C9</f>
        <v>1930.4511300000001</v>
      </c>
      <c r="C9" s="25">
        <f>30%-C8</f>
        <v>0.09</v>
      </c>
      <c r="D9" s="19"/>
      <c r="E9" s="19"/>
      <c r="F9" s="30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B9" s="32"/>
    </row>
    <row r="10" spans="1:62" x14ac:dyDescent="0.25">
      <c r="A10" s="8" t="s">
        <v>86</v>
      </c>
      <c r="B10" s="33">
        <f>H14</f>
        <v>4504.3858968798395</v>
      </c>
      <c r="C10" s="34"/>
      <c r="D10" s="34"/>
      <c r="E10" s="34"/>
      <c r="F10" s="22" t="s">
        <v>87</v>
      </c>
      <c r="G10" s="11"/>
      <c r="H10" s="26">
        <f>SUM(J10:AM10)</f>
        <v>17513.620999999999</v>
      </c>
      <c r="I10" s="27"/>
      <c r="J10" s="28">
        <f>IF(J8&gt;J5,J5,J8)</f>
        <v>700</v>
      </c>
      <c r="K10" s="28">
        <f t="shared" ref="K10:AM10" si="5">IF(K8&gt;K5,K5,K8)</f>
        <v>0</v>
      </c>
      <c r="L10" s="28">
        <f t="shared" si="5"/>
        <v>0</v>
      </c>
      <c r="M10" s="28">
        <f t="shared" si="5"/>
        <v>591.25800000000004</v>
      </c>
      <c r="N10" s="28">
        <f t="shared" si="5"/>
        <v>198.20400000000001</v>
      </c>
      <c r="O10" s="28">
        <f t="shared" si="5"/>
        <v>1060</v>
      </c>
      <c r="P10" s="28">
        <f t="shared" si="5"/>
        <v>1037</v>
      </c>
      <c r="Q10" s="28">
        <f t="shared" si="5"/>
        <v>150</v>
      </c>
      <c r="R10" s="28">
        <f t="shared" si="5"/>
        <v>1500</v>
      </c>
      <c r="S10" s="28">
        <f t="shared" si="5"/>
        <v>265.78399999999999</v>
      </c>
      <c r="T10" s="28">
        <f t="shared" si="5"/>
        <v>1420.25</v>
      </c>
      <c r="U10" s="28">
        <f>IF(U8&gt;U5,U5,U8)</f>
        <v>170</v>
      </c>
      <c r="V10" s="28">
        <f t="shared" si="5"/>
        <v>449.149</v>
      </c>
      <c r="W10" s="28">
        <f t="shared" si="5"/>
        <v>591.04499999999996</v>
      </c>
      <c r="X10" s="28">
        <f t="shared" si="5"/>
        <v>1893.8249999999998</v>
      </c>
      <c r="Y10" s="28">
        <f t="shared" si="5"/>
        <v>0</v>
      </c>
      <c r="Z10" s="28">
        <f t="shared" si="5"/>
        <v>0</v>
      </c>
      <c r="AA10" s="28">
        <f t="shared" si="5"/>
        <v>0</v>
      </c>
      <c r="AB10" s="28">
        <f t="shared" si="5"/>
        <v>134</v>
      </c>
      <c r="AC10" s="28">
        <f t="shared" si="5"/>
        <v>0</v>
      </c>
      <c r="AD10" s="28">
        <f t="shared" si="5"/>
        <v>148.90700000000001</v>
      </c>
      <c r="AE10" s="28">
        <f t="shared" si="5"/>
        <v>1628</v>
      </c>
      <c r="AF10" s="28">
        <f t="shared" si="5"/>
        <v>1439</v>
      </c>
      <c r="AG10" s="28">
        <f t="shared" si="5"/>
        <v>788.65099999999995</v>
      </c>
      <c r="AH10" s="28">
        <f t="shared" si="5"/>
        <v>500</v>
      </c>
      <c r="AI10" s="28">
        <f t="shared" si="5"/>
        <v>899.755</v>
      </c>
      <c r="AJ10" s="28">
        <f t="shared" si="5"/>
        <v>1857.7329999999997</v>
      </c>
      <c r="AK10" s="28">
        <f t="shared" si="5"/>
        <v>0</v>
      </c>
      <c r="AL10" s="28">
        <f t="shared" si="5"/>
        <v>46.06</v>
      </c>
      <c r="AM10" s="28">
        <f t="shared" si="5"/>
        <v>45</v>
      </c>
      <c r="AN10" s="28">
        <f>AN8</f>
        <v>0</v>
      </c>
      <c r="AO10" s="28">
        <f t="shared" ref="AO10:AZ10" si="6">AO8</f>
        <v>0</v>
      </c>
      <c r="AP10" s="28">
        <f t="shared" si="6"/>
        <v>0</v>
      </c>
      <c r="AQ10" s="28">
        <f t="shared" si="6"/>
        <v>0</v>
      </c>
      <c r="AR10" s="28">
        <f t="shared" si="6"/>
        <v>0</v>
      </c>
      <c r="AS10" s="28">
        <f t="shared" si="6"/>
        <v>0</v>
      </c>
      <c r="AT10" s="28">
        <f t="shared" si="6"/>
        <v>0</v>
      </c>
      <c r="AU10" s="28">
        <f t="shared" si="6"/>
        <v>0</v>
      </c>
      <c r="AV10" s="28">
        <f t="shared" si="6"/>
        <v>0</v>
      </c>
      <c r="AW10" s="28">
        <f t="shared" si="6"/>
        <v>0</v>
      </c>
      <c r="AX10" s="28">
        <f t="shared" si="6"/>
        <v>0</v>
      </c>
      <c r="AY10" s="28">
        <f t="shared" si="6"/>
        <v>0</v>
      </c>
      <c r="AZ10" s="28">
        <f t="shared" si="6"/>
        <v>0</v>
      </c>
      <c r="BB10" s="32"/>
    </row>
    <row r="11" spans="1:62" x14ac:dyDescent="0.25">
      <c r="A11" s="8" t="s">
        <v>88</v>
      </c>
      <c r="B11" s="33">
        <f>B8-B10</f>
        <v>7.3120160777762067E-5</v>
      </c>
      <c r="C11" s="34"/>
      <c r="D11" s="34"/>
      <c r="E11" s="34"/>
      <c r="F11" s="22" t="s">
        <v>89</v>
      </c>
      <c r="G11" s="35"/>
      <c r="H11" s="36">
        <f>H10/H5</f>
        <v>0.6502421103438033</v>
      </c>
      <c r="I11" s="36"/>
      <c r="J11" s="36">
        <f>(J10+J19)/J5</f>
        <v>1</v>
      </c>
      <c r="K11" s="36">
        <f t="shared" ref="K11:AZ11" si="7">(K10+K19)/K5</f>
        <v>0</v>
      </c>
      <c r="L11" s="36">
        <f t="shared" si="7"/>
        <v>0</v>
      </c>
      <c r="M11" s="36">
        <f t="shared" si="7"/>
        <v>0.8446542857142858</v>
      </c>
      <c r="N11" s="36">
        <f t="shared" si="7"/>
        <v>0.56629714285714283</v>
      </c>
      <c r="O11" s="36">
        <f t="shared" si="7"/>
        <v>1</v>
      </c>
      <c r="P11" s="36">
        <f t="shared" si="7"/>
        <v>1</v>
      </c>
      <c r="Q11" s="36">
        <f t="shared" si="7"/>
        <v>0.5</v>
      </c>
      <c r="R11" s="36">
        <f t="shared" si="7"/>
        <v>1.2452266666666667</v>
      </c>
      <c r="S11" s="36">
        <f t="shared" si="7"/>
        <v>0.22148666666666667</v>
      </c>
      <c r="T11" s="36">
        <f t="shared" si="7"/>
        <v>1.1702717647058825</v>
      </c>
      <c r="U11" s="36">
        <f t="shared" si="7"/>
        <v>1.0303030303030303</v>
      </c>
      <c r="V11" s="36">
        <f t="shared" si="7"/>
        <v>0.89829800000000004</v>
      </c>
      <c r="W11" s="36">
        <f t="shared" si="7"/>
        <v>1.0276907894736842</v>
      </c>
      <c r="X11" s="36">
        <f t="shared" si="7"/>
        <v>1.0102444444444445</v>
      </c>
      <c r="Y11" s="36">
        <f t="shared" si="7"/>
        <v>0</v>
      </c>
      <c r="Z11" s="36">
        <f t="shared" si="7"/>
        <v>0</v>
      </c>
      <c r="AA11" s="36">
        <f t="shared" si="7"/>
        <v>0</v>
      </c>
      <c r="AB11" s="36">
        <f t="shared" si="7"/>
        <v>0.26800000000000002</v>
      </c>
      <c r="AC11" s="36">
        <f t="shared" si="7"/>
        <v>0.16666666666666666</v>
      </c>
      <c r="AD11" s="36">
        <f t="shared" si="7"/>
        <v>0.49635666666666672</v>
      </c>
      <c r="AE11" s="36">
        <f t="shared" si="7"/>
        <v>1</v>
      </c>
      <c r="AF11" s="36">
        <f t="shared" si="7"/>
        <v>1</v>
      </c>
      <c r="AG11" s="36">
        <f t="shared" si="7"/>
        <v>1.1855079999999998</v>
      </c>
      <c r="AH11" s="36">
        <f t="shared" si="7"/>
        <v>1</v>
      </c>
      <c r="AI11" s="36">
        <f t="shared" si="7"/>
        <v>1.1497550000000001</v>
      </c>
      <c r="AJ11" s="36">
        <f t="shared" si="7"/>
        <v>1.1777765</v>
      </c>
      <c r="AK11" s="36">
        <f t="shared" si="7"/>
        <v>0</v>
      </c>
      <c r="AL11" s="36">
        <f t="shared" si="7"/>
        <v>0.22092000000000001</v>
      </c>
      <c r="AM11" s="36">
        <f t="shared" si="7"/>
        <v>0.5</v>
      </c>
      <c r="AN11" s="36">
        <f t="shared" si="7"/>
        <v>0.22809000000000001</v>
      </c>
      <c r="AO11" s="36">
        <f t="shared" si="7"/>
        <v>0</v>
      </c>
      <c r="AP11" s="36">
        <f t="shared" si="7"/>
        <v>0</v>
      </c>
      <c r="AQ11" s="36">
        <f t="shared" si="7"/>
        <v>0</v>
      </c>
      <c r="AR11" s="36">
        <f t="shared" si="7"/>
        <v>1</v>
      </c>
      <c r="AS11" s="36">
        <f t="shared" si="7"/>
        <v>0</v>
      </c>
      <c r="AT11" s="36">
        <f t="shared" si="7"/>
        <v>0</v>
      </c>
      <c r="AU11" s="36">
        <f t="shared" si="7"/>
        <v>1</v>
      </c>
      <c r="AV11" s="36">
        <f t="shared" si="7"/>
        <v>0</v>
      </c>
      <c r="AW11" s="36">
        <f t="shared" si="7"/>
        <v>0</v>
      </c>
      <c r="AX11" s="36">
        <f t="shared" si="7"/>
        <v>0</v>
      </c>
      <c r="AY11" s="36">
        <f t="shared" si="7"/>
        <v>1</v>
      </c>
      <c r="AZ11" s="36">
        <f t="shared" si="7"/>
        <v>0.97930620062845053</v>
      </c>
      <c r="BB11" s="32"/>
    </row>
    <row r="12" spans="1:62" x14ac:dyDescent="0.25">
      <c r="A12" s="8" t="s">
        <v>90</v>
      </c>
      <c r="B12" s="37">
        <f>H7</f>
        <v>27</v>
      </c>
      <c r="C12" s="25">
        <f>B12/170</f>
        <v>0.1588235294117647</v>
      </c>
      <c r="D12" s="37"/>
      <c r="E12" s="37"/>
      <c r="F12" s="22" t="s">
        <v>91</v>
      </c>
      <c r="G12" s="11"/>
      <c r="H12" s="38">
        <f>SUM(J12:AM12)</f>
        <v>893.10780343984004</v>
      </c>
      <c r="I12" s="27"/>
      <c r="J12" s="39">
        <f t="shared" ref="J12:AM12" si="8">J10*$B5</f>
        <v>35.696528000000001</v>
      </c>
      <c r="K12" s="39">
        <f t="shared" si="8"/>
        <v>0</v>
      </c>
      <c r="L12" s="39">
        <f t="shared" si="8"/>
        <v>0</v>
      </c>
      <c r="M12" s="39">
        <f t="shared" si="8"/>
        <v>30.151225360320002</v>
      </c>
      <c r="N12" s="39">
        <f t="shared" si="8"/>
        <v>10.10742090816</v>
      </c>
      <c r="O12" s="39">
        <f t="shared" si="8"/>
        <v>54.054742399999995</v>
      </c>
      <c r="P12" s="39">
        <f t="shared" si="8"/>
        <v>52.881856479999996</v>
      </c>
      <c r="Q12" s="39">
        <f t="shared" si="8"/>
        <v>7.6492559999999994</v>
      </c>
      <c r="R12" s="39">
        <f>R10*$B5</f>
        <v>76.492559999999997</v>
      </c>
      <c r="S12" s="39">
        <f t="shared" si="8"/>
        <v>13.553665711359999</v>
      </c>
      <c r="T12" s="39">
        <f>T10*$B5</f>
        <v>72.425705559999997</v>
      </c>
      <c r="U12" s="39">
        <f>U10*$B5</f>
        <v>8.6691567999999997</v>
      </c>
      <c r="V12" s="39">
        <f t="shared" si="8"/>
        <v>22.904371220959998</v>
      </c>
      <c r="W12" s="39">
        <f t="shared" si="8"/>
        <v>30.140363416799996</v>
      </c>
      <c r="X12" s="39">
        <f t="shared" si="8"/>
        <v>96.575681627999984</v>
      </c>
      <c r="Y12" s="39">
        <f t="shared" si="8"/>
        <v>0</v>
      </c>
      <c r="Z12" s="39">
        <f t="shared" si="8"/>
        <v>0</v>
      </c>
      <c r="AA12" s="39">
        <f t="shared" si="8"/>
        <v>0</v>
      </c>
      <c r="AB12" s="39">
        <f t="shared" si="8"/>
        <v>6.8333353599999995</v>
      </c>
      <c r="AC12" s="39">
        <f t="shared" si="8"/>
        <v>0</v>
      </c>
      <c r="AD12" s="39">
        <f t="shared" si="8"/>
        <v>7.5935184212800007</v>
      </c>
      <c r="AE12" s="39">
        <f t="shared" si="8"/>
        <v>83.019925119999996</v>
      </c>
      <c r="AF12" s="39">
        <f t="shared" si="8"/>
        <v>73.381862560000002</v>
      </c>
      <c r="AG12" s="39">
        <f t="shared" si="8"/>
        <v>40.217289291039997</v>
      </c>
      <c r="AH12" s="39">
        <f t="shared" si="8"/>
        <v>25.497519999999998</v>
      </c>
      <c r="AI12" s="39">
        <f>AI10*$B5</f>
        <v>45.8830422152</v>
      </c>
      <c r="AJ12" s="39">
        <f t="shared" si="8"/>
        <v>94.735168644319984</v>
      </c>
      <c r="AK12" s="39">
        <f t="shared" si="8"/>
        <v>0</v>
      </c>
      <c r="AL12" s="39">
        <f t="shared" si="8"/>
        <v>2.3488315424000001</v>
      </c>
      <c r="AM12" s="39">
        <f t="shared" si="8"/>
        <v>2.2947767999999997</v>
      </c>
      <c r="AN12" s="31" t="s">
        <v>92</v>
      </c>
      <c r="AO12" s="31" t="s">
        <v>92</v>
      </c>
      <c r="AP12" s="31" t="s">
        <v>92</v>
      </c>
      <c r="AQ12" s="31" t="s">
        <v>92</v>
      </c>
      <c r="AR12" s="31" t="s">
        <v>92</v>
      </c>
      <c r="AS12" s="31" t="s">
        <v>92</v>
      </c>
      <c r="AT12" s="31" t="s">
        <v>92</v>
      </c>
      <c r="AU12" s="31" t="s">
        <v>92</v>
      </c>
      <c r="AV12" s="31" t="s">
        <v>92</v>
      </c>
      <c r="AW12" s="31" t="s">
        <v>92</v>
      </c>
      <c r="AX12" s="31" t="s">
        <v>92</v>
      </c>
      <c r="AY12" s="31" t="s">
        <v>92</v>
      </c>
      <c r="AZ12" s="31" t="s">
        <v>92</v>
      </c>
      <c r="BB12" s="32"/>
    </row>
    <row r="13" spans="1:62" x14ac:dyDescent="0.25">
      <c r="A13" s="8" t="s">
        <v>247</v>
      </c>
      <c r="B13" s="37">
        <f>COUNTIF(J7:AN7,0)+COUNTIF(AY7:AZ7,0)+IF(SUM(AO7:AX7)=0,1,0)</f>
        <v>6</v>
      </c>
      <c r="C13" s="25">
        <f>B13/34</f>
        <v>0.17647058823529413</v>
      </c>
      <c r="D13" s="37"/>
      <c r="E13" s="37"/>
      <c r="F13" s="22" t="s">
        <v>93</v>
      </c>
      <c r="G13" s="11"/>
      <c r="H13" s="38">
        <f>SUM(J13:AM13)</f>
        <v>3611.2780934399993</v>
      </c>
      <c r="I13" s="27"/>
      <c r="J13" s="39">
        <f t="shared" ref="J13:AM13" si="9">IF(J8&gt;J5+J12,J8-J5-J12,0)</f>
        <v>0</v>
      </c>
      <c r="K13" s="39">
        <f t="shared" si="9"/>
        <v>0</v>
      </c>
      <c r="L13" s="39">
        <f t="shared" si="9"/>
        <v>0</v>
      </c>
      <c r="M13" s="39">
        <f t="shared" si="9"/>
        <v>0</v>
      </c>
      <c r="N13" s="39">
        <f t="shared" si="9"/>
        <v>0</v>
      </c>
      <c r="O13" s="39">
        <f t="shared" si="9"/>
        <v>651.34525760000008</v>
      </c>
      <c r="P13" s="39">
        <f t="shared" si="9"/>
        <v>964.71914351999965</v>
      </c>
      <c r="Q13" s="39">
        <f t="shared" si="9"/>
        <v>0</v>
      </c>
      <c r="R13" s="39">
        <f t="shared" si="9"/>
        <v>0</v>
      </c>
      <c r="S13" s="39">
        <f t="shared" si="9"/>
        <v>0</v>
      </c>
      <c r="T13" s="39">
        <f t="shared" si="9"/>
        <v>0</v>
      </c>
      <c r="U13" s="39">
        <f t="shared" si="9"/>
        <v>0</v>
      </c>
      <c r="V13" s="39">
        <f t="shared" si="9"/>
        <v>0</v>
      </c>
      <c r="W13" s="39">
        <f t="shared" si="9"/>
        <v>0</v>
      </c>
      <c r="X13" s="39">
        <f t="shared" si="9"/>
        <v>0</v>
      </c>
      <c r="Y13" s="39">
        <f t="shared" si="9"/>
        <v>0</v>
      </c>
      <c r="Z13" s="39">
        <f t="shared" si="9"/>
        <v>0</v>
      </c>
      <c r="AA13" s="39">
        <f t="shared" si="9"/>
        <v>0</v>
      </c>
      <c r="AB13" s="39">
        <f t="shared" si="9"/>
        <v>0</v>
      </c>
      <c r="AC13" s="39">
        <f t="shared" si="9"/>
        <v>0</v>
      </c>
      <c r="AD13" s="39">
        <f t="shared" si="9"/>
        <v>0</v>
      </c>
      <c r="AE13" s="39">
        <f t="shared" si="9"/>
        <v>665.66307487999995</v>
      </c>
      <c r="AF13" s="39">
        <f t="shared" si="9"/>
        <v>1172.0591374399999</v>
      </c>
      <c r="AG13" s="39">
        <f t="shared" si="9"/>
        <v>0</v>
      </c>
      <c r="AH13" s="39">
        <f t="shared" si="9"/>
        <v>157.49148000000002</v>
      </c>
      <c r="AI13" s="39">
        <f t="shared" si="9"/>
        <v>0</v>
      </c>
      <c r="AJ13" s="39">
        <f t="shared" si="9"/>
        <v>0</v>
      </c>
      <c r="AK13" s="39">
        <f t="shared" si="9"/>
        <v>0</v>
      </c>
      <c r="AL13" s="39">
        <f t="shared" si="9"/>
        <v>0</v>
      </c>
      <c r="AM13" s="39">
        <f t="shared" si="9"/>
        <v>0</v>
      </c>
      <c r="AN13" s="31" t="s">
        <v>92</v>
      </c>
      <c r="AO13" s="31" t="s">
        <v>92</v>
      </c>
      <c r="AP13" s="31" t="s">
        <v>92</v>
      </c>
      <c r="AQ13" s="31" t="s">
        <v>92</v>
      </c>
      <c r="AR13" s="31" t="s">
        <v>92</v>
      </c>
      <c r="AS13" s="31" t="s">
        <v>92</v>
      </c>
      <c r="AT13" s="31" t="s">
        <v>92</v>
      </c>
      <c r="AU13" s="31" t="s">
        <v>92</v>
      </c>
      <c r="AV13" s="31" t="s">
        <v>92</v>
      </c>
      <c r="AW13" s="31" t="s">
        <v>92</v>
      </c>
      <c r="AX13" s="31" t="s">
        <v>92</v>
      </c>
      <c r="AY13" s="31" t="s">
        <v>92</v>
      </c>
      <c r="AZ13" s="31" t="s">
        <v>92</v>
      </c>
      <c r="BB13" s="32"/>
    </row>
    <row r="14" spans="1:62" x14ac:dyDescent="0.25">
      <c r="A14" s="8" t="s">
        <v>248</v>
      </c>
      <c r="B14" s="37">
        <f>34-B13</f>
        <v>28</v>
      </c>
      <c r="C14" s="25">
        <f>B14/34</f>
        <v>0.82352941176470584</v>
      </c>
      <c r="D14" s="37"/>
      <c r="E14" s="37"/>
      <c r="F14" s="98" t="s">
        <v>94</v>
      </c>
      <c r="G14" s="99"/>
      <c r="H14" s="102">
        <f>H12+H13</f>
        <v>4504.3858968798395</v>
      </c>
      <c r="I14" s="103"/>
      <c r="J14" s="104">
        <f t="shared" ref="J14:AM14" si="10">J12+J13</f>
        <v>35.696528000000001</v>
      </c>
      <c r="K14" s="104">
        <f t="shared" si="10"/>
        <v>0</v>
      </c>
      <c r="L14" s="104">
        <f t="shared" si="10"/>
        <v>0</v>
      </c>
      <c r="M14" s="104">
        <f t="shared" si="10"/>
        <v>30.151225360320002</v>
      </c>
      <c r="N14" s="104">
        <f t="shared" si="10"/>
        <v>10.10742090816</v>
      </c>
      <c r="O14" s="104">
        <f t="shared" si="10"/>
        <v>705.40000000000009</v>
      </c>
      <c r="P14" s="104">
        <f t="shared" si="10"/>
        <v>1017.6009999999997</v>
      </c>
      <c r="Q14" s="104">
        <f t="shared" si="10"/>
        <v>7.6492559999999994</v>
      </c>
      <c r="R14" s="104">
        <f t="shared" si="10"/>
        <v>76.492559999999997</v>
      </c>
      <c r="S14" s="104">
        <f t="shared" si="10"/>
        <v>13.553665711359999</v>
      </c>
      <c r="T14" s="104">
        <f t="shared" si="10"/>
        <v>72.425705559999997</v>
      </c>
      <c r="U14" s="104">
        <f t="shared" si="10"/>
        <v>8.6691567999999997</v>
      </c>
      <c r="V14" s="104">
        <f t="shared" si="10"/>
        <v>22.904371220959998</v>
      </c>
      <c r="W14" s="104">
        <f t="shared" si="10"/>
        <v>30.140363416799996</v>
      </c>
      <c r="X14" s="104">
        <f t="shared" si="10"/>
        <v>96.575681627999984</v>
      </c>
      <c r="Y14" s="104">
        <f t="shared" si="10"/>
        <v>0</v>
      </c>
      <c r="Z14" s="104">
        <f t="shared" si="10"/>
        <v>0</v>
      </c>
      <c r="AA14" s="104">
        <f t="shared" si="10"/>
        <v>0</v>
      </c>
      <c r="AB14" s="104">
        <f t="shared" si="10"/>
        <v>6.8333353599999995</v>
      </c>
      <c r="AC14" s="104">
        <f t="shared" si="10"/>
        <v>0</v>
      </c>
      <c r="AD14" s="104">
        <f t="shared" si="10"/>
        <v>7.5935184212800007</v>
      </c>
      <c r="AE14" s="104">
        <f t="shared" si="10"/>
        <v>748.68299999999999</v>
      </c>
      <c r="AF14" s="104">
        <f t="shared" si="10"/>
        <v>1245.4409999999998</v>
      </c>
      <c r="AG14" s="104">
        <f t="shared" si="10"/>
        <v>40.217289291039997</v>
      </c>
      <c r="AH14" s="104">
        <f t="shared" si="10"/>
        <v>182.98900000000003</v>
      </c>
      <c r="AI14" s="104">
        <f t="shared" si="10"/>
        <v>45.8830422152</v>
      </c>
      <c r="AJ14" s="104">
        <f t="shared" si="10"/>
        <v>94.735168644319984</v>
      </c>
      <c r="AK14" s="104">
        <f t="shared" si="10"/>
        <v>0</v>
      </c>
      <c r="AL14" s="104">
        <f t="shared" si="10"/>
        <v>2.3488315424000001</v>
      </c>
      <c r="AM14" s="104">
        <f t="shared" si="10"/>
        <v>2.2947767999999997</v>
      </c>
      <c r="AN14" s="105" t="s">
        <v>92</v>
      </c>
      <c r="AO14" s="105" t="s">
        <v>92</v>
      </c>
      <c r="AP14" s="105" t="s">
        <v>92</v>
      </c>
      <c r="AQ14" s="105" t="s">
        <v>92</v>
      </c>
      <c r="AR14" s="105" t="s">
        <v>92</v>
      </c>
      <c r="AS14" s="105" t="s">
        <v>92</v>
      </c>
      <c r="AT14" s="105" t="s">
        <v>92</v>
      </c>
      <c r="AU14" s="105" t="s">
        <v>92</v>
      </c>
      <c r="AV14" s="105" t="s">
        <v>92</v>
      </c>
      <c r="AW14" s="105" t="s">
        <v>92</v>
      </c>
      <c r="AX14" s="105" t="s">
        <v>92</v>
      </c>
      <c r="AY14" s="105" t="s">
        <v>92</v>
      </c>
      <c r="AZ14" s="105" t="s">
        <v>92</v>
      </c>
      <c r="BB14" s="32"/>
    </row>
    <row r="15" spans="1:62" x14ac:dyDescent="0.25">
      <c r="A15" s="8" t="s">
        <v>95</v>
      </c>
      <c r="B15" s="40"/>
      <c r="C15" s="41">
        <f>C91/($C91+$D91+$E91)</f>
        <v>0.47222222222222221</v>
      </c>
      <c r="D15" s="41">
        <f>D91/($C91+$D91+$E91)</f>
        <v>0.40296296296296297</v>
      </c>
      <c r="E15" s="41">
        <f>E91/($C91+$D91+$E91)</f>
        <v>0.12481481481481481</v>
      </c>
      <c r="F15" s="22" t="s">
        <v>96</v>
      </c>
      <c r="G15" s="35"/>
      <c r="H15" s="42">
        <f>H14/H10</f>
        <v>0.25719329525743645</v>
      </c>
      <c r="I15" s="43"/>
      <c r="J15" s="42">
        <f>IF(J10=0,0,J14/J10)</f>
        <v>5.0995039999999998E-2</v>
      </c>
      <c r="K15" s="42">
        <f>IF(K10=0,0,K14/K10)</f>
        <v>0</v>
      </c>
      <c r="L15" s="42">
        <f t="shared" ref="L15:AM15" si="11">IF(L10=0,0,L14/L10)</f>
        <v>0</v>
      </c>
      <c r="M15" s="42">
        <f t="shared" si="11"/>
        <v>5.0995039999999998E-2</v>
      </c>
      <c r="N15" s="42">
        <f t="shared" si="11"/>
        <v>5.0995039999999998E-2</v>
      </c>
      <c r="O15" s="42">
        <f t="shared" si="11"/>
        <v>0.66547169811320761</v>
      </c>
      <c r="P15" s="42">
        <f t="shared" si="11"/>
        <v>0.98129315332690425</v>
      </c>
      <c r="Q15" s="42">
        <f t="shared" si="11"/>
        <v>5.0995039999999998E-2</v>
      </c>
      <c r="R15" s="42">
        <f t="shared" si="11"/>
        <v>5.0995039999999998E-2</v>
      </c>
      <c r="S15" s="42">
        <f t="shared" si="11"/>
        <v>5.0995039999999998E-2</v>
      </c>
      <c r="T15" s="42">
        <f t="shared" si="11"/>
        <v>5.0995039999999998E-2</v>
      </c>
      <c r="U15" s="42">
        <f t="shared" si="11"/>
        <v>5.0995039999999998E-2</v>
      </c>
      <c r="V15" s="42">
        <f t="shared" si="11"/>
        <v>5.0995039999999998E-2</v>
      </c>
      <c r="W15" s="42">
        <f t="shared" si="11"/>
        <v>5.0995039999999998E-2</v>
      </c>
      <c r="X15" s="42">
        <f t="shared" si="11"/>
        <v>5.0995039999999998E-2</v>
      </c>
      <c r="Y15" s="42">
        <f t="shared" si="11"/>
        <v>0</v>
      </c>
      <c r="Z15" s="42">
        <f t="shared" si="11"/>
        <v>0</v>
      </c>
      <c r="AA15" s="42">
        <f t="shared" si="11"/>
        <v>0</v>
      </c>
      <c r="AB15" s="42">
        <f t="shared" si="11"/>
        <v>5.0995039999999998E-2</v>
      </c>
      <c r="AC15" s="42">
        <f t="shared" si="11"/>
        <v>0</v>
      </c>
      <c r="AD15" s="42">
        <f t="shared" si="11"/>
        <v>5.0995039999999998E-2</v>
      </c>
      <c r="AE15" s="42">
        <f t="shared" si="11"/>
        <v>0.45987899262899262</v>
      </c>
      <c r="AF15" s="42">
        <f t="shared" si="11"/>
        <v>0.86549061848505893</v>
      </c>
      <c r="AG15" s="42">
        <f t="shared" si="11"/>
        <v>5.0995039999999998E-2</v>
      </c>
      <c r="AH15" s="42">
        <f t="shared" si="11"/>
        <v>0.36597800000000008</v>
      </c>
      <c r="AI15" s="42">
        <f t="shared" si="11"/>
        <v>5.0995039999999998E-2</v>
      </c>
      <c r="AJ15" s="42">
        <f t="shared" si="11"/>
        <v>5.0995039999999998E-2</v>
      </c>
      <c r="AK15" s="42">
        <f t="shared" si="11"/>
        <v>0</v>
      </c>
      <c r="AL15" s="42">
        <f t="shared" si="11"/>
        <v>5.0995039999999998E-2</v>
      </c>
      <c r="AM15" s="42">
        <f t="shared" si="11"/>
        <v>5.0995039999999991E-2</v>
      </c>
      <c r="AN15" s="31" t="s">
        <v>92</v>
      </c>
      <c r="AO15" s="31" t="s">
        <v>92</v>
      </c>
      <c r="AP15" s="31" t="s">
        <v>92</v>
      </c>
      <c r="AQ15" s="31" t="s">
        <v>92</v>
      </c>
      <c r="AR15" s="31" t="s">
        <v>92</v>
      </c>
      <c r="AS15" s="31" t="s">
        <v>92</v>
      </c>
      <c r="AT15" s="31" t="s">
        <v>92</v>
      </c>
      <c r="AU15" s="31" t="s">
        <v>92</v>
      </c>
      <c r="AV15" s="31" t="s">
        <v>92</v>
      </c>
      <c r="AW15" s="31" t="s">
        <v>92</v>
      </c>
      <c r="AX15" s="31" t="s">
        <v>92</v>
      </c>
      <c r="AY15" s="31" t="s">
        <v>92</v>
      </c>
      <c r="AZ15" s="31" t="s">
        <v>92</v>
      </c>
      <c r="BB15" s="32"/>
    </row>
    <row r="16" spans="1:62" x14ac:dyDescent="0.25">
      <c r="A16" s="8" t="s">
        <v>97</v>
      </c>
      <c r="B16" s="40"/>
      <c r="C16" s="44">
        <v>0.41</v>
      </c>
      <c r="D16" s="44">
        <v>0.47</v>
      </c>
      <c r="E16" s="44">
        <v>0.12</v>
      </c>
    </row>
    <row r="17" spans="1:145" ht="30" customHeight="1" x14ac:dyDescent="0.25">
      <c r="A17" s="8"/>
      <c r="B17" s="40"/>
      <c r="C17" s="44"/>
      <c r="D17" s="44"/>
      <c r="E17" s="44"/>
      <c r="F17" s="120" t="s">
        <v>246</v>
      </c>
      <c r="G17" s="120"/>
      <c r="H17" s="106"/>
      <c r="I17" s="106"/>
      <c r="J17" s="107">
        <f>J8-J14</f>
        <v>686.315472</v>
      </c>
      <c r="K17" s="107">
        <f t="shared" ref="K17:AM17" si="12">K8-K14</f>
        <v>0</v>
      </c>
      <c r="L17" s="107">
        <f t="shared" si="12"/>
        <v>0</v>
      </c>
      <c r="M17" s="107">
        <f t="shared" si="12"/>
        <v>561.10677463968</v>
      </c>
      <c r="N17" s="107">
        <f t="shared" si="12"/>
        <v>188.09657909184</v>
      </c>
      <c r="O17" s="107">
        <f t="shared" si="12"/>
        <v>1060</v>
      </c>
      <c r="P17" s="107">
        <f t="shared" si="12"/>
        <v>1037</v>
      </c>
      <c r="Q17" s="107">
        <f t="shared" si="12"/>
        <v>142.35074399999999</v>
      </c>
      <c r="R17" s="107">
        <f t="shared" si="12"/>
        <v>1437.2174399999999</v>
      </c>
      <c r="S17" s="107">
        <f t="shared" si="12"/>
        <v>252.23033428863999</v>
      </c>
      <c r="T17" s="107">
        <f t="shared" si="12"/>
        <v>1347.8242944399999</v>
      </c>
      <c r="U17" s="107">
        <f t="shared" si="12"/>
        <v>161.3308432</v>
      </c>
      <c r="V17" s="107">
        <f t="shared" si="12"/>
        <v>426.24462877904</v>
      </c>
      <c r="W17" s="107">
        <f t="shared" si="12"/>
        <v>560.90463658319993</v>
      </c>
      <c r="X17" s="107">
        <f t="shared" si="12"/>
        <v>1797.2493183719998</v>
      </c>
      <c r="Y17" s="107">
        <f t="shared" si="12"/>
        <v>0</v>
      </c>
      <c r="Z17" s="107">
        <f t="shared" si="12"/>
        <v>0</v>
      </c>
      <c r="AA17" s="107">
        <f t="shared" si="12"/>
        <v>0</v>
      </c>
      <c r="AB17" s="107">
        <f t="shared" si="12"/>
        <v>127.16666463999999</v>
      </c>
      <c r="AC17" s="107">
        <f t="shared" si="12"/>
        <v>0</v>
      </c>
      <c r="AD17" s="107">
        <f t="shared" si="12"/>
        <v>141.31348157872</v>
      </c>
      <c r="AE17" s="107">
        <f t="shared" si="12"/>
        <v>1628</v>
      </c>
      <c r="AF17" s="107">
        <f t="shared" si="12"/>
        <v>1439</v>
      </c>
      <c r="AG17" s="107">
        <f t="shared" si="12"/>
        <v>748.43371070896001</v>
      </c>
      <c r="AH17" s="107">
        <f t="shared" si="12"/>
        <v>500</v>
      </c>
      <c r="AI17" s="107">
        <f t="shared" si="12"/>
        <v>853.87195778479997</v>
      </c>
      <c r="AJ17" s="107">
        <f t="shared" si="12"/>
        <v>1762.9978313556796</v>
      </c>
      <c r="AK17" s="107">
        <f t="shared" si="12"/>
        <v>0</v>
      </c>
      <c r="AL17" s="107">
        <f t="shared" si="12"/>
        <v>43.711168457600003</v>
      </c>
      <c r="AM17" s="107">
        <f t="shared" si="12"/>
        <v>42.705223199999999</v>
      </c>
      <c r="AN17" s="107">
        <f>AN19</f>
        <v>22.809000000000001</v>
      </c>
      <c r="AO17" s="107">
        <f t="shared" ref="AO17:AZ17" si="13">AO19</f>
        <v>0</v>
      </c>
      <c r="AP17" s="107">
        <f t="shared" si="13"/>
        <v>0</v>
      </c>
      <c r="AQ17" s="107">
        <f t="shared" si="13"/>
        <v>0</v>
      </c>
      <c r="AR17" s="107">
        <f t="shared" si="13"/>
        <v>20</v>
      </c>
      <c r="AS17" s="107">
        <f t="shared" si="13"/>
        <v>0</v>
      </c>
      <c r="AT17" s="107">
        <f t="shared" si="13"/>
        <v>0</v>
      </c>
      <c r="AU17" s="107">
        <f t="shared" si="13"/>
        <v>100</v>
      </c>
      <c r="AV17" s="107">
        <f t="shared" si="13"/>
        <v>0</v>
      </c>
      <c r="AW17" s="107">
        <f t="shared" si="13"/>
        <v>0</v>
      </c>
      <c r="AX17" s="107">
        <f t="shared" si="13"/>
        <v>0</v>
      </c>
      <c r="AY17" s="107">
        <f t="shared" si="13"/>
        <v>1239.7269999999999</v>
      </c>
      <c r="AZ17" s="107">
        <f t="shared" si="13"/>
        <v>469.35599999999999</v>
      </c>
    </row>
    <row r="18" spans="1:145" x14ac:dyDescent="0.25">
      <c r="A18" s="8"/>
      <c r="B18" s="40"/>
      <c r="C18" s="44"/>
      <c r="D18" s="44"/>
      <c r="E18" s="44"/>
    </row>
    <row r="19" spans="1:145" ht="30.75" customHeight="1" x14ac:dyDescent="0.25">
      <c r="A19" s="45"/>
      <c r="B19" s="46"/>
      <c r="C19" s="47"/>
      <c r="D19" s="47"/>
      <c r="E19" s="47"/>
      <c r="F19" s="116" t="s">
        <v>98</v>
      </c>
      <c r="G19" s="117"/>
      <c r="H19" s="48"/>
      <c r="I19" s="108">
        <f>SUM(J19:AM19)</f>
        <v>3389.9639999999999</v>
      </c>
      <c r="J19" s="109">
        <f>SUMIFS(J51:J90,$G51:$G90,"Y")</f>
        <v>0</v>
      </c>
      <c r="K19" s="109">
        <f t="shared" ref="K19:AM19" si="14">SUMIFS(K51:K90,$G51:$G90,"Y")</f>
        <v>0</v>
      </c>
      <c r="L19" s="109">
        <f t="shared" si="14"/>
        <v>0</v>
      </c>
      <c r="M19" s="109">
        <f t="shared" si="14"/>
        <v>0</v>
      </c>
      <c r="N19" s="109">
        <f t="shared" si="14"/>
        <v>0</v>
      </c>
      <c r="O19" s="109">
        <f t="shared" si="14"/>
        <v>0</v>
      </c>
      <c r="P19" s="109">
        <f t="shared" si="14"/>
        <v>0</v>
      </c>
      <c r="Q19" s="109">
        <f t="shared" si="14"/>
        <v>0</v>
      </c>
      <c r="R19" s="110">
        <f t="shared" si="14"/>
        <v>367.84</v>
      </c>
      <c r="S19" s="109">
        <f t="shared" si="14"/>
        <v>0</v>
      </c>
      <c r="T19" s="110">
        <f t="shared" si="14"/>
        <v>569.21199999999999</v>
      </c>
      <c r="U19" s="110">
        <f>SUMIFS(U51:U90,$G51:$G90,"Y")+U33</f>
        <v>170</v>
      </c>
      <c r="V19" s="109">
        <f t="shared" si="14"/>
        <v>0</v>
      </c>
      <c r="W19" s="110">
        <f t="shared" si="14"/>
        <v>190</v>
      </c>
      <c r="X19" s="110">
        <f t="shared" si="14"/>
        <v>833.83500000000004</v>
      </c>
      <c r="Y19" s="109">
        <f t="shared" si="14"/>
        <v>0</v>
      </c>
      <c r="Z19" s="109">
        <f t="shared" si="14"/>
        <v>0</v>
      </c>
      <c r="AA19" s="109">
        <f t="shared" si="14"/>
        <v>0</v>
      </c>
      <c r="AB19" s="109">
        <f t="shared" si="14"/>
        <v>0</v>
      </c>
      <c r="AC19" s="110">
        <f t="shared" si="14"/>
        <v>50</v>
      </c>
      <c r="AD19" s="109">
        <f t="shared" si="14"/>
        <v>0</v>
      </c>
      <c r="AE19" s="109">
        <f t="shared" si="14"/>
        <v>0</v>
      </c>
      <c r="AF19" s="109">
        <f t="shared" si="14"/>
        <v>0</v>
      </c>
      <c r="AG19" s="110">
        <f t="shared" si="14"/>
        <v>396.85699999999997</v>
      </c>
      <c r="AH19" s="109">
        <f t="shared" si="14"/>
        <v>0</v>
      </c>
      <c r="AI19" s="110">
        <f t="shared" si="14"/>
        <v>250</v>
      </c>
      <c r="AJ19" s="110">
        <f t="shared" si="14"/>
        <v>497.82</v>
      </c>
      <c r="AK19" s="109">
        <f t="shared" si="14"/>
        <v>0</v>
      </c>
      <c r="AL19" s="110">
        <f t="shared" si="14"/>
        <v>64.400000000000006</v>
      </c>
      <c r="AM19" s="109">
        <f t="shared" si="14"/>
        <v>0</v>
      </c>
      <c r="AN19" s="110">
        <f>SUMIFS(AN24:AN90,$G24:$G90,"Y")</f>
        <v>22.809000000000001</v>
      </c>
      <c r="AO19" s="109">
        <f t="shared" ref="AO19:AZ19" si="15">SUMIFS(AO24:AO90,$G24:$G90,"Y")</f>
        <v>0</v>
      </c>
      <c r="AP19" s="109">
        <f t="shared" si="15"/>
        <v>0</v>
      </c>
      <c r="AQ19" s="109">
        <f t="shared" si="15"/>
        <v>0</v>
      </c>
      <c r="AR19" s="110">
        <f t="shared" si="15"/>
        <v>20</v>
      </c>
      <c r="AS19" s="109">
        <f t="shared" si="15"/>
        <v>0</v>
      </c>
      <c r="AT19" s="109">
        <f t="shared" si="15"/>
        <v>0</v>
      </c>
      <c r="AU19" s="110">
        <f t="shared" si="15"/>
        <v>100</v>
      </c>
      <c r="AV19" s="109">
        <f t="shared" si="15"/>
        <v>0</v>
      </c>
      <c r="AW19" s="109">
        <f t="shared" si="15"/>
        <v>0</v>
      </c>
      <c r="AX19" s="109">
        <f t="shared" si="15"/>
        <v>0</v>
      </c>
      <c r="AY19" s="110">
        <f t="shared" si="15"/>
        <v>1239.7269999999999</v>
      </c>
      <c r="AZ19" s="110">
        <f t="shared" si="15"/>
        <v>469.35599999999999</v>
      </c>
    </row>
    <row r="20" spans="1:145" ht="45" customHeight="1" x14ac:dyDescent="0.25">
      <c r="A20" s="45"/>
      <c r="B20" s="46"/>
      <c r="C20" s="47"/>
      <c r="D20" s="47"/>
      <c r="E20" s="47"/>
      <c r="F20" s="118" t="s">
        <v>99</v>
      </c>
      <c r="G20" s="119"/>
      <c r="H20" s="48"/>
      <c r="I20" s="111"/>
      <c r="J20" s="110">
        <f t="shared" ref="J20:AB20" si="16">J19-(J5+J14-J8)</f>
        <v>-13.684528</v>
      </c>
      <c r="K20" s="110">
        <f t="shared" si="16"/>
        <v>-800</v>
      </c>
      <c r="L20" s="110">
        <f t="shared" si="16"/>
        <v>-300</v>
      </c>
      <c r="M20" s="110">
        <f t="shared" si="16"/>
        <v>-138.89322536032</v>
      </c>
      <c r="N20" s="110">
        <f t="shared" si="16"/>
        <v>-161.90342090816</v>
      </c>
      <c r="O20" s="110">
        <f t="shared" si="16"/>
        <v>0</v>
      </c>
      <c r="P20" s="110">
        <f t="shared" si="16"/>
        <v>0</v>
      </c>
      <c r="Q20" s="110">
        <f t="shared" si="16"/>
        <v>-157.64925599999998</v>
      </c>
      <c r="R20" s="110">
        <f t="shared" si="16"/>
        <v>305.05743999999987</v>
      </c>
      <c r="S20" s="110">
        <f t="shared" si="16"/>
        <v>-947.76966571136006</v>
      </c>
      <c r="T20" s="110">
        <f t="shared" si="16"/>
        <v>217.03629443999989</v>
      </c>
      <c r="U20" s="110">
        <f t="shared" si="16"/>
        <v>1.3308432000000039</v>
      </c>
      <c r="V20" s="110">
        <f t="shared" si="16"/>
        <v>-73.755371220960001</v>
      </c>
      <c r="W20" s="110">
        <f t="shared" si="16"/>
        <v>-9.095363416800069</v>
      </c>
      <c r="X20" s="110">
        <f t="shared" si="16"/>
        <v>-68.915681628000129</v>
      </c>
      <c r="Y20" s="110">
        <f t="shared" si="16"/>
        <v>-3000</v>
      </c>
      <c r="Z20" s="110">
        <f t="shared" si="16"/>
        <v>-150</v>
      </c>
      <c r="AA20" s="110">
        <f t="shared" si="16"/>
        <v>-350</v>
      </c>
      <c r="AB20" s="110">
        <f t="shared" si="16"/>
        <v>-372.83333535999998</v>
      </c>
      <c r="AC20" s="110">
        <f>AC19-(AC5+AC14-AC8)</f>
        <v>-250</v>
      </c>
      <c r="AD20" s="110">
        <f t="shared" ref="AD20:AM20" si="17">AD19-(AD5+AD14-AD8)</f>
        <v>-158.68651842128</v>
      </c>
      <c r="AE20" s="110">
        <f t="shared" si="17"/>
        <v>0</v>
      </c>
      <c r="AF20" s="110">
        <f t="shared" si="17"/>
        <v>0</v>
      </c>
      <c r="AG20" s="110">
        <f t="shared" si="17"/>
        <v>145.29071070895986</v>
      </c>
      <c r="AH20" s="110">
        <f t="shared" si="17"/>
        <v>0</v>
      </c>
      <c r="AI20" s="110">
        <f t="shared" si="17"/>
        <v>103.87195778479997</v>
      </c>
      <c r="AJ20" s="110">
        <f t="shared" si="17"/>
        <v>260.81783135567986</v>
      </c>
      <c r="AK20" s="110">
        <f t="shared" si="17"/>
        <v>-240</v>
      </c>
      <c r="AL20" s="110">
        <f t="shared" si="17"/>
        <v>-391.8888315424</v>
      </c>
      <c r="AM20" s="110">
        <f t="shared" si="17"/>
        <v>-47.294776799999994</v>
      </c>
      <c r="AN20" s="110">
        <f>AN19-(AN5-AN8)</f>
        <v>-77.191000000000003</v>
      </c>
      <c r="AO20" s="110">
        <f t="shared" ref="AO20:AZ20" si="18">AO19-(AO5-AO8)</f>
        <v>-100</v>
      </c>
      <c r="AP20" s="110">
        <f t="shared" si="18"/>
        <v>-100</v>
      </c>
      <c r="AQ20" s="110">
        <f t="shared" si="18"/>
        <v>-33.4</v>
      </c>
      <c r="AR20" s="110">
        <f t="shared" si="18"/>
        <v>0</v>
      </c>
      <c r="AS20" s="110">
        <f t="shared" si="18"/>
        <v>-100</v>
      </c>
      <c r="AT20" s="110">
        <f t="shared" si="18"/>
        <v>-100</v>
      </c>
      <c r="AU20" s="110">
        <f t="shared" si="18"/>
        <v>0</v>
      </c>
      <c r="AV20" s="110">
        <f t="shared" si="18"/>
        <v>-80</v>
      </c>
      <c r="AW20" s="110">
        <f t="shared" si="18"/>
        <v>-100</v>
      </c>
      <c r="AX20" s="110">
        <f t="shared" si="18"/>
        <v>-50</v>
      </c>
      <c r="AY20" s="110">
        <f t="shared" si="18"/>
        <v>0</v>
      </c>
      <c r="AZ20" s="110">
        <f t="shared" si="18"/>
        <v>-9.9180000000000064</v>
      </c>
    </row>
    <row r="21" spans="1:145" x14ac:dyDescent="0.25">
      <c r="A21" s="49"/>
      <c r="B21" s="50"/>
      <c r="C21" s="51"/>
      <c r="D21" s="51"/>
      <c r="E21" s="51"/>
      <c r="R21" s="52"/>
      <c r="T21" s="52"/>
      <c r="U21" s="52"/>
      <c r="W21" s="52"/>
      <c r="X21" s="52"/>
      <c r="AC21" s="52"/>
      <c r="AG21" s="52"/>
      <c r="AH21" s="52"/>
      <c r="AI21" s="52"/>
      <c r="AJ21" s="52"/>
      <c r="AL21" s="52"/>
      <c r="AN21" s="52"/>
      <c r="AV21" s="52"/>
      <c r="AZ21" s="31"/>
    </row>
    <row r="22" spans="1:145" s="1" customFormat="1" x14ac:dyDescent="0.25">
      <c r="J22" s="2" t="s">
        <v>0</v>
      </c>
      <c r="K22" s="2" t="s">
        <v>1</v>
      </c>
      <c r="L22" s="2" t="s">
        <v>1</v>
      </c>
      <c r="M22" s="2" t="s">
        <v>1</v>
      </c>
      <c r="N22" s="2" t="s">
        <v>2</v>
      </c>
      <c r="O22" s="2" t="s">
        <v>3</v>
      </c>
      <c r="P22" s="2" t="s">
        <v>4</v>
      </c>
      <c r="Q22" s="2" t="s">
        <v>5</v>
      </c>
      <c r="R22" s="2" t="s">
        <v>6</v>
      </c>
      <c r="S22" s="2" t="s">
        <v>6</v>
      </c>
      <c r="T22" s="2" t="s">
        <v>7</v>
      </c>
      <c r="U22" s="2" t="s">
        <v>8</v>
      </c>
      <c r="V22" s="2" t="s">
        <v>9</v>
      </c>
      <c r="W22" s="2" t="s">
        <v>10</v>
      </c>
      <c r="X22" s="2" t="s">
        <v>11</v>
      </c>
      <c r="Y22" s="2" t="s">
        <v>11</v>
      </c>
      <c r="Z22" s="2" t="s">
        <v>12</v>
      </c>
      <c r="AA22" s="2" t="s">
        <v>13</v>
      </c>
      <c r="AB22" s="2" t="s">
        <v>14</v>
      </c>
      <c r="AC22" s="2" t="s">
        <v>15</v>
      </c>
      <c r="AD22" s="2" t="s">
        <v>16</v>
      </c>
      <c r="AE22" s="2" t="s">
        <v>17</v>
      </c>
      <c r="AF22" s="2" t="s">
        <v>18</v>
      </c>
      <c r="AG22" s="2" t="s">
        <v>19</v>
      </c>
      <c r="AH22" s="2" t="s">
        <v>20</v>
      </c>
      <c r="AI22" s="2" t="s">
        <v>21</v>
      </c>
      <c r="AJ22" s="2" t="s">
        <v>22</v>
      </c>
      <c r="AK22" s="2" t="s">
        <v>23</v>
      </c>
      <c r="AL22" s="2" t="s">
        <v>24</v>
      </c>
      <c r="AM22" s="2" t="s">
        <v>25</v>
      </c>
      <c r="AN22" s="2" t="s">
        <v>26</v>
      </c>
      <c r="AO22" s="2" t="s">
        <v>26</v>
      </c>
      <c r="AP22" s="2" t="s">
        <v>26</v>
      </c>
      <c r="AQ22" s="2" t="s">
        <v>26</v>
      </c>
      <c r="AR22" s="2" t="s">
        <v>26</v>
      </c>
      <c r="AS22" s="2" t="s">
        <v>26</v>
      </c>
      <c r="AT22" s="2" t="s">
        <v>26</v>
      </c>
      <c r="AU22" s="2" t="s">
        <v>26</v>
      </c>
      <c r="AV22" s="2" t="s">
        <v>26</v>
      </c>
      <c r="AW22" s="2" t="s">
        <v>26</v>
      </c>
      <c r="AX22" s="2" t="s">
        <v>26</v>
      </c>
      <c r="AY22" s="2" t="s">
        <v>27</v>
      </c>
      <c r="AZ22" s="2" t="s">
        <v>28</v>
      </c>
      <c r="BF22" s="53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3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</row>
    <row r="23" spans="1:145" s="1" customFormat="1" ht="36.75" customHeight="1" x14ac:dyDescent="0.25">
      <c r="A23" s="4" t="s">
        <v>100</v>
      </c>
      <c r="B23" s="55" t="s">
        <v>101</v>
      </c>
      <c r="C23" s="55" t="s">
        <v>102</v>
      </c>
      <c r="D23" s="55" t="s">
        <v>103</v>
      </c>
      <c r="E23" s="55" t="s">
        <v>104</v>
      </c>
      <c r="F23" s="56" t="s">
        <v>105</v>
      </c>
      <c r="G23" s="4" t="s">
        <v>106</v>
      </c>
      <c r="H23" s="4" t="s">
        <v>30</v>
      </c>
      <c r="I23" s="5" t="s">
        <v>107</v>
      </c>
      <c r="J23" s="5" t="s">
        <v>32</v>
      </c>
      <c r="K23" s="5" t="s">
        <v>33</v>
      </c>
      <c r="L23" s="5" t="s">
        <v>34</v>
      </c>
      <c r="M23" s="5" t="s">
        <v>35</v>
      </c>
      <c r="N23" s="5" t="s">
        <v>36</v>
      </c>
      <c r="O23" s="5" t="s">
        <v>37</v>
      </c>
      <c r="P23" s="5" t="s">
        <v>38</v>
      </c>
      <c r="Q23" s="5" t="s">
        <v>39</v>
      </c>
      <c r="R23" s="5" t="s">
        <v>40</v>
      </c>
      <c r="S23" s="5" t="s">
        <v>41</v>
      </c>
      <c r="T23" s="5" t="s">
        <v>42</v>
      </c>
      <c r="U23" s="5" t="s">
        <v>43</v>
      </c>
      <c r="V23" s="5" t="s">
        <v>44</v>
      </c>
      <c r="W23" s="5" t="s">
        <v>45</v>
      </c>
      <c r="X23" s="5" t="s">
        <v>46</v>
      </c>
      <c r="Y23" s="5" t="s">
        <v>47</v>
      </c>
      <c r="Z23" s="5" t="s">
        <v>48</v>
      </c>
      <c r="AA23" s="5" t="s">
        <v>49</v>
      </c>
      <c r="AB23" s="5" t="s">
        <v>50</v>
      </c>
      <c r="AC23" s="5" t="s">
        <v>51</v>
      </c>
      <c r="AD23" s="5" t="s">
        <v>52</v>
      </c>
      <c r="AE23" s="5" t="s">
        <v>53</v>
      </c>
      <c r="AF23" s="6" t="s">
        <v>54</v>
      </c>
      <c r="AG23" s="5" t="s">
        <v>55</v>
      </c>
      <c r="AH23" s="5" t="s">
        <v>56</v>
      </c>
      <c r="AI23" s="5" t="s">
        <v>57</v>
      </c>
      <c r="AJ23" s="5" t="s">
        <v>58</v>
      </c>
      <c r="AK23" s="5" t="s">
        <v>59</v>
      </c>
      <c r="AL23" s="5" t="s">
        <v>60</v>
      </c>
      <c r="AM23" s="5" t="s">
        <v>61</v>
      </c>
      <c r="AN23" s="5" t="s">
        <v>62</v>
      </c>
      <c r="AO23" s="5" t="s">
        <v>63</v>
      </c>
      <c r="AP23" s="5" t="s">
        <v>64</v>
      </c>
      <c r="AQ23" s="5" t="s">
        <v>65</v>
      </c>
      <c r="AR23" s="5" t="s">
        <v>66</v>
      </c>
      <c r="AS23" s="5" t="s">
        <v>67</v>
      </c>
      <c r="AT23" s="5" t="s">
        <v>68</v>
      </c>
      <c r="AU23" s="5" t="s">
        <v>69</v>
      </c>
      <c r="AV23" s="5" t="s">
        <v>70</v>
      </c>
      <c r="AW23" s="5" t="s">
        <v>71</v>
      </c>
      <c r="AX23" s="5" t="s">
        <v>72</v>
      </c>
      <c r="AY23" s="5" t="s">
        <v>73</v>
      </c>
      <c r="AZ23" s="5" t="s">
        <v>74</v>
      </c>
      <c r="BA23" s="57" t="s">
        <v>100</v>
      </c>
      <c r="BB23" s="57" t="s">
        <v>101</v>
      </c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58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53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58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53"/>
    </row>
    <row r="24" spans="1:145" x14ac:dyDescent="0.25">
      <c r="A24" s="59" t="s">
        <v>108</v>
      </c>
      <c r="B24" s="59" t="s">
        <v>109</v>
      </c>
      <c r="C24" s="59">
        <v>50</v>
      </c>
      <c r="D24" s="59">
        <v>10</v>
      </c>
      <c r="E24" s="59">
        <v>40</v>
      </c>
      <c r="F24" s="48">
        <v>14.5</v>
      </c>
      <c r="G24" s="27" t="s">
        <v>110</v>
      </c>
      <c r="H24" s="27">
        <f>IF(G24="Y",SUM(J24:AL24),0)</f>
        <v>1448.8789999999999</v>
      </c>
      <c r="I24" s="38">
        <f>IF(G24="Y",SUM(J24:AZ24),0)</f>
        <v>1448.8789999999999</v>
      </c>
      <c r="J24" s="60" t="s">
        <v>111</v>
      </c>
      <c r="K24" s="60" t="s">
        <v>111</v>
      </c>
      <c r="L24" s="60" t="s">
        <v>111</v>
      </c>
      <c r="M24" s="60">
        <v>349.57799999999997</v>
      </c>
      <c r="N24" s="60" t="s">
        <v>111</v>
      </c>
      <c r="O24" s="60" t="s">
        <v>111</v>
      </c>
      <c r="P24" s="60" t="s">
        <v>111</v>
      </c>
      <c r="Q24" s="60" t="s">
        <v>111</v>
      </c>
      <c r="R24" s="60">
        <v>205.7</v>
      </c>
      <c r="S24" s="60" t="s">
        <v>111</v>
      </c>
      <c r="T24" s="60" t="s">
        <v>111</v>
      </c>
      <c r="U24" s="60" t="s">
        <v>111</v>
      </c>
      <c r="V24" s="60" t="s">
        <v>111</v>
      </c>
      <c r="W24" s="60" t="s">
        <v>111</v>
      </c>
      <c r="X24" s="60" t="s">
        <v>111</v>
      </c>
      <c r="Y24" s="60" t="s">
        <v>111</v>
      </c>
      <c r="Z24" s="60" t="s">
        <v>111</v>
      </c>
      <c r="AA24" s="60" t="s">
        <v>111</v>
      </c>
      <c r="AB24" s="60" t="s">
        <v>111</v>
      </c>
      <c r="AC24" s="60" t="s">
        <v>111</v>
      </c>
      <c r="AD24" s="60" t="s">
        <v>111</v>
      </c>
      <c r="AE24" s="60">
        <v>297.03800000000001</v>
      </c>
      <c r="AF24" s="60">
        <v>296.61799999999999</v>
      </c>
      <c r="AG24" s="60" t="s">
        <v>111</v>
      </c>
      <c r="AH24" s="60" t="s">
        <v>111</v>
      </c>
      <c r="AI24" s="60" t="s">
        <v>111</v>
      </c>
      <c r="AJ24" s="60">
        <v>299.94499999999999</v>
      </c>
      <c r="AK24" s="60" t="s">
        <v>111</v>
      </c>
      <c r="AL24" s="60" t="s">
        <v>111</v>
      </c>
      <c r="AM24" s="60" t="s">
        <v>111</v>
      </c>
      <c r="AN24" s="61" t="s">
        <v>111</v>
      </c>
      <c r="AO24" s="61" t="s">
        <v>111</v>
      </c>
      <c r="AP24" s="61" t="s">
        <v>111</v>
      </c>
      <c r="AQ24" s="61" t="s">
        <v>111</v>
      </c>
      <c r="AR24" s="61" t="s">
        <v>111</v>
      </c>
      <c r="AS24" s="61" t="s">
        <v>111</v>
      </c>
      <c r="AT24" s="61" t="s">
        <v>111</v>
      </c>
      <c r="AU24" s="61" t="s">
        <v>111</v>
      </c>
      <c r="AV24" s="61" t="s">
        <v>111</v>
      </c>
      <c r="AW24" s="61" t="s">
        <v>111</v>
      </c>
      <c r="AX24" s="61" t="s">
        <v>111</v>
      </c>
      <c r="AY24" s="61" t="s">
        <v>111</v>
      </c>
      <c r="AZ24" s="61" t="s">
        <v>111</v>
      </c>
      <c r="BA24" s="62" t="str">
        <f t="shared" ref="BA24:BA87" si="19">MID(A24,18,3)</f>
        <v>245</v>
      </c>
      <c r="BB24" s="63" t="str">
        <f t="shared" ref="BB24:BB87" si="20">B24</f>
        <v>GroundedExtremes</v>
      </c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5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5"/>
    </row>
    <row r="25" spans="1:145" x14ac:dyDescent="0.25">
      <c r="A25" s="59" t="s">
        <v>112</v>
      </c>
      <c r="B25" s="59" t="s">
        <v>113</v>
      </c>
      <c r="C25" s="59">
        <v>0</v>
      </c>
      <c r="D25" s="59">
        <v>25</v>
      </c>
      <c r="E25" s="59">
        <v>75</v>
      </c>
      <c r="F25" s="48">
        <v>14</v>
      </c>
      <c r="G25" s="27" t="s">
        <v>110</v>
      </c>
      <c r="H25" s="27">
        <f t="shared" ref="H25:H88" si="21">IF(G25="Y",SUM(J25:AL25),0)</f>
        <v>541.09100000000001</v>
      </c>
      <c r="I25" s="38">
        <f t="shared" ref="I25:I88" si="22">IF(G25="Y",SUM(J25:AZ25),0)</f>
        <v>907.61300000000006</v>
      </c>
      <c r="J25" s="60" t="s">
        <v>111</v>
      </c>
      <c r="K25" s="60" t="s">
        <v>111</v>
      </c>
      <c r="L25" s="60" t="s">
        <v>111</v>
      </c>
      <c r="M25" s="60" t="s">
        <v>111</v>
      </c>
      <c r="N25" s="60" t="s">
        <v>111</v>
      </c>
      <c r="O25" s="60">
        <v>249.768</v>
      </c>
      <c r="P25" s="60" t="s">
        <v>111</v>
      </c>
      <c r="Q25" s="60" t="s">
        <v>111</v>
      </c>
      <c r="R25" s="60" t="s">
        <v>111</v>
      </c>
      <c r="S25" s="60" t="s">
        <v>111</v>
      </c>
      <c r="T25" s="60" t="s">
        <v>111</v>
      </c>
      <c r="U25" s="60" t="s">
        <v>111</v>
      </c>
      <c r="V25" s="60" t="s">
        <v>111</v>
      </c>
      <c r="W25" s="60" t="s">
        <v>111</v>
      </c>
      <c r="X25" s="60" t="s">
        <v>111</v>
      </c>
      <c r="Y25" s="60" t="s">
        <v>111</v>
      </c>
      <c r="Z25" s="60" t="s">
        <v>111</v>
      </c>
      <c r="AA25" s="60" t="s">
        <v>111</v>
      </c>
      <c r="AB25" s="60" t="s">
        <v>111</v>
      </c>
      <c r="AC25" s="60" t="s">
        <v>111</v>
      </c>
      <c r="AD25" s="60" t="s">
        <v>111</v>
      </c>
      <c r="AE25" s="60">
        <v>291.32299999999998</v>
      </c>
      <c r="AF25" s="60" t="s">
        <v>111</v>
      </c>
      <c r="AG25" s="60" t="s">
        <v>111</v>
      </c>
      <c r="AH25" s="60" t="s">
        <v>111</v>
      </c>
      <c r="AI25" s="60" t="s">
        <v>111</v>
      </c>
      <c r="AJ25" s="60" t="s">
        <v>111</v>
      </c>
      <c r="AK25" s="60" t="s">
        <v>111</v>
      </c>
      <c r="AL25" s="60" t="s">
        <v>111</v>
      </c>
      <c r="AM25" s="60" t="s">
        <v>111</v>
      </c>
      <c r="AN25" s="61" t="s">
        <v>111</v>
      </c>
      <c r="AO25" s="61" t="s">
        <v>111</v>
      </c>
      <c r="AP25" s="61" t="s">
        <v>111</v>
      </c>
      <c r="AQ25" s="61" t="s">
        <v>111</v>
      </c>
      <c r="AR25" s="61" t="s">
        <v>111</v>
      </c>
      <c r="AS25" s="61" t="s">
        <v>111</v>
      </c>
      <c r="AT25" s="61" t="s">
        <v>111</v>
      </c>
      <c r="AU25" s="61" t="s">
        <v>111</v>
      </c>
      <c r="AV25" s="61" t="s">
        <v>111</v>
      </c>
      <c r="AW25" s="61" t="s">
        <v>111</v>
      </c>
      <c r="AX25" s="61" t="s">
        <v>111</v>
      </c>
      <c r="AY25" s="61">
        <v>241.441</v>
      </c>
      <c r="AZ25" s="61">
        <v>125.081</v>
      </c>
      <c r="BA25" s="62" t="str">
        <f t="shared" si="19"/>
        <v>042</v>
      </c>
      <c r="BB25" s="63" t="str">
        <f t="shared" si="20"/>
        <v xml:space="preserve">DEMOTAPE </v>
      </c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</row>
    <row r="26" spans="1:145" x14ac:dyDescent="0.25">
      <c r="A26" s="59" t="s">
        <v>114</v>
      </c>
      <c r="B26" s="59" t="s">
        <v>115</v>
      </c>
      <c r="C26" s="59">
        <v>45</v>
      </c>
      <c r="D26" s="59">
        <v>55</v>
      </c>
      <c r="E26" s="59">
        <v>0</v>
      </c>
      <c r="F26" s="48">
        <v>14</v>
      </c>
      <c r="G26" s="27" t="s">
        <v>110</v>
      </c>
      <c r="H26" s="27">
        <f t="shared" si="21"/>
        <v>1158.2829999999999</v>
      </c>
      <c r="I26" s="38">
        <f t="shared" si="22"/>
        <v>1158.2829999999999</v>
      </c>
      <c r="J26" s="60" t="s">
        <v>111</v>
      </c>
      <c r="K26" s="60" t="s">
        <v>111</v>
      </c>
      <c r="L26" s="60" t="s">
        <v>111</v>
      </c>
      <c r="M26" s="60" t="s">
        <v>111</v>
      </c>
      <c r="N26" s="60" t="s">
        <v>111</v>
      </c>
      <c r="O26" s="60">
        <v>249.98</v>
      </c>
      <c r="P26" s="60">
        <v>197</v>
      </c>
      <c r="Q26" s="60" t="s">
        <v>111</v>
      </c>
      <c r="R26" s="60" t="s">
        <v>111</v>
      </c>
      <c r="S26" s="60" t="s">
        <v>111</v>
      </c>
      <c r="T26" s="60" t="s">
        <v>111</v>
      </c>
      <c r="U26" s="60" t="s">
        <v>111</v>
      </c>
      <c r="V26" s="60" t="s">
        <v>111</v>
      </c>
      <c r="W26" s="60">
        <v>211.6</v>
      </c>
      <c r="X26" s="60" t="s">
        <v>111</v>
      </c>
      <c r="Y26" s="60" t="s">
        <v>111</v>
      </c>
      <c r="Z26" s="60" t="s">
        <v>111</v>
      </c>
      <c r="AA26" s="60" t="s">
        <v>111</v>
      </c>
      <c r="AB26" s="60" t="s">
        <v>111</v>
      </c>
      <c r="AC26" s="60" t="s">
        <v>111</v>
      </c>
      <c r="AD26" s="60" t="s">
        <v>111</v>
      </c>
      <c r="AE26" s="60" t="s">
        <v>111</v>
      </c>
      <c r="AF26" s="60" t="s">
        <v>111</v>
      </c>
      <c r="AG26" s="60" t="s">
        <v>111</v>
      </c>
      <c r="AH26" s="60" t="s">
        <v>111</v>
      </c>
      <c r="AI26" s="60" t="s">
        <v>111</v>
      </c>
      <c r="AJ26" s="60">
        <v>499.70299999999997</v>
      </c>
      <c r="AK26" s="60" t="s">
        <v>111</v>
      </c>
      <c r="AL26" s="60" t="s">
        <v>111</v>
      </c>
      <c r="AM26" s="60" t="s">
        <v>111</v>
      </c>
      <c r="AN26" s="61" t="s">
        <v>111</v>
      </c>
      <c r="AO26" s="61" t="s">
        <v>111</v>
      </c>
      <c r="AP26" s="61" t="s">
        <v>111</v>
      </c>
      <c r="AQ26" s="61" t="s">
        <v>111</v>
      </c>
      <c r="AR26" s="61" t="s">
        <v>111</v>
      </c>
      <c r="AS26" s="61" t="s">
        <v>111</v>
      </c>
      <c r="AT26" s="61" t="s">
        <v>111</v>
      </c>
      <c r="AU26" s="61" t="s">
        <v>111</v>
      </c>
      <c r="AV26" s="61" t="s">
        <v>111</v>
      </c>
      <c r="AW26" s="61" t="s">
        <v>111</v>
      </c>
      <c r="AX26" s="61" t="s">
        <v>111</v>
      </c>
      <c r="AY26" s="61" t="s">
        <v>111</v>
      </c>
      <c r="AZ26" s="61" t="s">
        <v>111</v>
      </c>
      <c r="BA26" s="62" t="str">
        <f t="shared" si="19"/>
        <v>105</v>
      </c>
      <c r="BB26" s="63" t="str">
        <f t="shared" si="20"/>
        <v>MEWS</v>
      </c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</row>
    <row r="27" spans="1:145" x14ac:dyDescent="0.25">
      <c r="A27" s="59" t="s">
        <v>116</v>
      </c>
      <c r="B27" s="59" t="s">
        <v>117</v>
      </c>
      <c r="C27" s="59">
        <v>55</v>
      </c>
      <c r="D27" s="59">
        <v>40</v>
      </c>
      <c r="E27" s="59">
        <v>5</v>
      </c>
      <c r="F27" s="48">
        <v>14</v>
      </c>
      <c r="G27" s="27" t="s">
        <v>110</v>
      </c>
      <c r="H27" s="27">
        <f t="shared" si="21"/>
        <v>846.54000000000008</v>
      </c>
      <c r="I27" s="38">
        <f t="shared" si="22"/>
        <v>1301.9460000000001</v>
      </c>
      <c r="J27" s="60">
        <v>399.89800000000002</v>
      </c>
      <c r="K27" s="60" t="s">
        <v>111</v>
      </c>
      <c r="L27" s="60" t="s">
        <v>111</v>
      </c>
      <c r="M27" s="60" t="s">
        <v>111</v>
      </c>
      <c r="N27" s="60" t="s">
        <v>111</v>
      </c>
      <c r="O27" s="60" t="s">
        <v>111</v>
      </c>
      <c r="P27" s="60" t="s">
        <v>111</v>
      </c>
      <c r="Q27" s="60" t="s">
        <v>111</v>
      </c>
      <c r="R27" s="60" t="s">
        <v>111</v>
      </c>
      <c r="S27" s="60">
        <v>149.19499999999999</v>
      </c>
      <c r="T27" s="60" t="s">
        <v>111</v>
      </c>
      <c r="U27" s="60" t="s">
        <v>111</v>
      </c>
      <c r="V27" s="60" t="s">
        <v>111</v>
      </c>
      <c r="W27" s="60" t="s">
        <v>111</v>
      </c>
      <c r="X27" s="60" t="s">
        <v>111</v>
      </c>
      <c r="Y27" s="60" t="s">
        <v>111</v>
      </c>
      <c r="Z27" s="60" t="s">
        <v>111</v>
      </c>
      <c r="AA27" s="60" t="s">
        <v>111</v>
      </c>
      <c r="AB27" s="60" t="s">
        <v>111</v>
      </c>
      <c r="AC27" s="60" t="s">
        <v>111</v>
      </c>
      <c r="AD27" s="60" t="s">
        <v>111</v>
      </c>
      <c r="AE27" s="60">
        <v>297.447</v>
      </c>
      <c r="AF27" s="60" t="s">
        <v>111</v>
      </c>
      <c r="AG27" s="60" t="s">
        <v>111</v>
      </c>
      <c r="AH27" s="60" t="s">
        <v>111</v>
      </c>
      <c r="AI27" s="60" t="s">
        <v>111</v>
      </c>
      <c r="AJ27" s="60" t="s">
        <v>111</v>
      </c>
      <c r="AK27" s="60" t="s">
        <v>111</v>
      </c>
      <c r="AL27" s="60" t="s">
        <v>111</v>
      </c>
      <c r="AM27" s="60" t="s">
        <v>111</v>
      </c>
      <c r="AN27" s="61" t="s">
        <v>111</v>
      </c>
      <c r="AO27" s="61" t="s">
        <v>111</v>
      </c>
      <c r="AP27" s="61" t="s">
        <v>111</v>
      </c>
      <c r="AQ27" s="61" t="s">
        <v>111</v>
      </c>
      <c r="AR27" s="61" t="s">
        <v>111</v>
      </c>
      <c r="AS27" s="61" t="s">
        <v>111</v>
      </c>
      <c r="AT27" s="61" t="s">
        <v>111</v>
      </c>
      <c r="AU27" s="61" t="s">
        <v>111</v>
      </c>
      <c r="AV27" s="61" t="s">
        <v>111</v>
      </c>
      <c r="AW27" s="61" t="s">
        <v>111</v>
      </c>
      <c r="AX27" s="61" t="s">
        <v>111</v>
      </c>
      <c r="AY27" s="61">
        <v>455.40600000000001</v>
      </c>
      <c r="AZ27" s="61" t="s">
        <v>111</v>
      </c>
      <c r="BA27" s="62" t="str">
        <f t="shared" si="19"/>
        <v>195</v>
      </c>
      <c r="BB27" s="63" t="str">
        <f t="shared" si="20"/>
        <v>MegaWat</v>
      </c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</row>
    <row r="28" spans="1:145" x14ac:dyDescent="0.25">
      <c r="A28" s="59" t="s">
        <v>118</v>
      </c>
      <c r="B28" s="59" t="s">
        <v>119</v>
      </c>
      <c r="C28" s="59">
        <v>15</v>
      </c>
      <c r="D28" s="59">
        <v>85</v>
      </c>
      <c r="E28" s="59">
        <v>0</v>
      </c>
      <c r="F28" s="48">
        <v>14</v>
      </c>
      <c r="G28" s="27" t="s">
        <v>110</v>
      </c>
      <c r="H28" s="27">
        <f t="shared" si="21"/>
        <v>1249.5260000000001</v>
      </c>
      <c r="I28" s="38">
        <f t="shared" si="22"/>
        <v>1249.5260000000001</v>
      </c>
      <c r="J28" s="60" t="s">
        <v>111</v>
      </c>
      <c r="K28" s="60" t="s">
        <v>111</v>
      </c>
      <c r="L28" s="60" t="s">
        <v>111</v>
      </c>
      <c r="M28" s="60" t="s">
        <v>111</v>
      </c>
      <c r="N28" s="60" t="s">
        <v>111</v>
      </c>
      <c r="O28" s="60" t="s">
        <v>111</v>
      </c>
      <c r="P28" s="60">
        <v>300</v>
      </c>
      <c r="Q28" s="60" t="s">
        <v>111</v>
      </c>
      <c r="R28" s="60" t="s">
        <v>111</v>
      </c>
      <c r="S28" s="60" t="s">
        <v>111</v>
      </c>
      <c r="T28" s="60" t="s">
        <v>111</v>
      </c>
      <c r="U28" s="60" t="s">
        <v>111</v>
      </c>
      <c r="V28" s="60">
        <v>149.52600000000001</v>
      </c>
      <c r="W28" s="60" t="s">
        <v>111</v>
      </c>
      <c r="X28" s="60" t="s">
        <v>111</v>
      </c>
      <c r="Y28" s="60" t="s">
        <v>111</v>
      </c>
      <c r="Z28" s="60" t="s">
        <v>111</v>
      </c>
      <c r="AA28" s="60" t="s">
        <v>111</v>
      </c>
      <c r="AB28" s="60" t="s">
        <v>111</v>
      </c>
      <c r="AC28" s="60" t="s">
        <v>111</v>
      </c>
      <c r="AD28" s="60" t="s">
        <v>111</v>
      </c>
      <c r="AE28" s="60" t="s">
        <v>111</v>
      </c>
      <c r="AF28" s="60">
        <v>400</v>
      </c>
      <c r="AG28" s="60">
        <v>200</v>
      </c>
      <c r="AH28" s="60" t="s">
        <v>111</v>
      </c>
      <c r="AI28" s="60">
        <v>200</v>
      </c>
      <c r="AJ28" s="60" t="s">
        <v>111</v>
      </c>
      <c r="AK28" s="60" t="s">
        <v>111</v>
      </c>
      <c r="AL28" s="60" t="s">
        <v>111</v>
      </c>
      <c r="AM28" s="60" t="s">
        <v>111</v>
      </c>
      <c r="AN28" s="61" t="s">
        <v>111</v>
      </c>
      <c r="AO28" s="61" t="s">
        <v>111</v>
      </c>
      <c r="AP28" s="61" t="s">
        <v>111</v>
      </c>
      <c r="AQ28" s="61" t="s">
        <v>111</v>
      </c>
      <c r="AR28" s="61" t="s">
        <v>111</v>
      </c>
      <c r="AS28" s="61" t="s">
        <v>111</v>
      </c>
      <c r="AT28" s="61" t="s">
        <v>111</v>
      </c>
      <c r="AU28" s="61" t="s">
        <v>111</v>
      </c>
      <c r="AV28" s="61" t="s">
        <v>111</v>
      </c>
      <c r="AW28" s="61" t="s">
        <v>111</v>
      </c>
      <c r="AX28" s="61" t="s">
        <v>111</v>
      </c>
      <c r="AY28" s="61" t="s">
        <v>111</v>
      </c>
      <c r="AZ28" s="61" t="s">
        <v>111</v>
      </c>
      <c r="BA28" s="62" t="str">
        <f t="shared" si="19"/>
        <v>237</v>
      </c>
      <c r="BB28" s="63" t="str">
        <f t="shared" si="20"/>
        <v>STARDUST</v>
      </c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</row>
    <row r="29" spans="1:145" x14ac:dyDescent="0.25">
      <c r="A29" s="59" t="s">
        <v>120</v>
      </c>
      <c r="B29" s="59" t="s">
        <v>121</v>
      </c>
      <c r="C29" s="59">
        <v>100</v>
      </c>
      <c r="D29" s="59">
        <v>0</v>
      </c>
      <c r="E29" s="59">
        <v>0</v>
      </c>
      <c r="F29" s="48">
        <v>14</v>
      </c>
      <c r="G29" s="27" t="s">
        <v>110</v>
      </c>
      <c r="H29" s="27">
        <f t="shared" si="21"/>
        <v>702.14499999999998</v>
      </c>
      <c r="I29" s="38">
        <f t="shared" si="22"/>
        <v>702.14499999999998</v>
      </c>
      <c r="J29" s="60" t="s">
        <v>111</v>
      </c>
      <c r="K29" s="60" t="s">
        <v>111</v>
      </c>
      <c r="L29" s="60" t="s">
        <v>111</v>
      </c>
      <c r="M29" s="60" t="s">
        <v>111</v>
      </c>
      <c r="N29" s="60" t="s">
        <v>111</v>
      </c>
      <c r="O29" s="60" t="s">
        <v>111</v>
      </c>
      <c r="P29" s="60" t="s">
        <v>111</v>
      </c>
      <c r="Q29" s="60" t="s">
        <v>111</v>
      </c>
      <c r="R29" s="60" t="s">
        <v>111</v>
      </c>
      <c r="S29" s="60" t="s">
        <v>111</v>
      </c>
      <c r="T29" s="60">
        <v>262.64499999999998</v>
      </c>
      <c r="U29" s="60" t="s">
        <v>111</v>
      </c>
      <c r="V29" s="60" t="s">
        <v>111</v>
      </c>
      <c r="W29" s="60" t="s">
        <v>111</v>
      </c>
      <c r="X29" s="60" t="s">
        <v>111</v>
      </c>
      <c r="Y29" s="60" t="s">
        <v>111</v>
      </c>
      <c r="Z29" s="60" t="s">
        <v>111</v>
      </c>
      <c r="AA29" s="60" t="s">
        <v>111</v>
      </c>
      <c r="AB29" s="60" t="s">
        <v>111</v>
      </c>
      <c r="AC29" s="60" t="s">
        <v>111</v>
      </c>
      <c r="AD29" s="60" t="s">
        <v>111</v>
      </c>
      <c r="AE29" s="60" t="s">
        <v>111</v>
      </c>
      <c r="AF29" s="60" t="s">
        <v>111</v>
      </c>
      <c r="AG29" s="60">
        <v>189.5</v>
      </c>
      <c r="AH29" s="60" t="s">
        <v>111</v>
      </c>
      <c r="AI29" s="60">
        <v>250</v>
      </c>
      <c r="AJ29" s="60" t="s">
        <v>111</v>
      </c>
      <c r="AK29" s="60" t="s">
        <v>111</v>
      </c>
      <c r="AL29" s="60" t="s">
        <v>111</v>
      </c>
      <c r="AM29" s="60" t="s">
        <v>111</v>
      </c>
      <c r="AN29" s="61" t="s">
        <v>111</v>
      </c>
      <c r="AO29" s="61" t="s">
        <v>111</v>
      </c>
      <c r="AP29" s="61" t="s">
        <v>111</v>
      </c>
      <c r="AQ29" s="61" t="s">
        <v>111</v>
      </c>
      <c r="AR29" s="61" t="s">
        <v>111</v>
      </c>
      <c r="AS29" s="61" t="s">
        <v>111</v>
      </c>
      <c r="AT29" s="61" t="s">
        <v>111</v>
      </c>
      <c r="AU29" s="61" t="s">
        <v>111</v>
      </c>
      <c r="AV29" s="61" t="s">
        <v>111</v>
      </c>
      <c r="AW29" s="61" t="s">
        <v>111</v>
      </c>
      <c r="AX29" s="61" t="s">
        <v>111</v>
      </c>
      <c r="AY29" s="61" t="s">
        <v>111</v>
      </c>
      <c r="AZ29" s="61" t="s">
        <v>111</v>
      </c>
      <c r="BA29" s="62" t="str">
        <f t="shared" si="19"/>
        <v>248</v>
      </c>
      <c r="BB29" s="63" t="str">
        <f t="shared" si="20"/>
        <v>WATER-BIOFIL</v>
      </c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</row>
    <row r="30" spans="1:145" x14ac:dyDescent="0.25">
      <c r="A30" s="59" t="s">
        <v>122</v>
      </c>
      <c r="B30" s="59" t="s">
        <v>123</v>
      </c>
      <c r="C30" s="59">
        <v>40</v>
      </c>
      <c r="D30" s="59">
        <v>45</v>
      </c>
      <c r="E30" s="59">
        <v>15</v>
      </c>
      <c r="F30" s="48">
        <v>14</v>
      </c>
      <c r="G30" s="27" t="s">
        <v>110</v>
      </c>
      <c r="H30" s="27">
        <f t="shared" si="21"/>
        <v>1288.4580000000001</v>
      </c>
      <c r="I30" s="38">
        <f t="shared" si="22"/>
        <v>1288.4580000000001</v>
      </c>
      <c r="J30" s="60">
        <v>322.11399999999998</v>
      </c>
      <c r="K30" s="60" t="s">
        <v>111</v>
      </c>
      <c r="L30" s="60" t="s">
        <v>111</v>
      </c>
      <c r="M30" s="60" t="s">
        <v>111</v>
      </c>
      <c r="N30" s="60" t="s">
        <v>111</v>
      </c>
      <c r="O30" s="60" t="s">
        <v>111</v>
      </c>
      <c r="P30" s="60">
        <v>500</v>
      </c>
      <c r="Q30" s="60" t="s">
        <v>111</v>
      </c>
      <c r="R30" s="60" t="s">
        <v>111</v>
      </c>
      <c r="S30" s="60">
        <v>116.589</v>
      </c>
      <c r="T30" s="60" t="s">
        <v>111</v>
      </c>
      <c r="U30" s="60" t="s">
        <v>111</v>
      </c>
      <c r="V30" s="60" t="s">
        <v>111</v>
      </c>
      <c r="W30" s="60" t="s">
        <v>111</v>
      </c>
      <c r="X30" s="60" t="s">
        <v>111</v>
      </c>
      <c r="Y30" s="60" t="s">
        <v>111</v>
      </c>
      <c r="Z30" s="60" t="s">
        <v>111</v>
      </c>
      <c r="AA30" s="60" t="s">
        <v>111</v>
      </c>
      <c r="AB30" s="60" t="s">
        <v>111</v>
      </c>
      <c r="AC30" s="60" t="s">
        <v>111</v>
      </c>
      <c r="AD30" s="60" t="s">
        <v>111</v>
      </c>
      <c r="AE30" s="60" t="s">
        <v>111</v>
      </c>
      <c r="AF30" s="60" t="s">
        <v>111</v>
      </c>
      <c r="AG30" s="60" t="s">
        <v>111</v>
      </c>
      <c r="AH30" s="60">
        <v>150</v>
      </c>
      <c r="AI30" s="60">
        <v>199.755</v>
      </c>
      <c r="AJ30" s="60" t="s">
        <v>111</v>
      </c>
      <c r="AK30" s="60" t="s">
        <v>111</v>
      </c>
      <c r="AL30" s="60" t="s">
        <v>111</v>
      </c>
      <c r="AM30" s="60" t="s">
        <v>111</v>
      </c>
      <c r="AN30" s="61" t="s">
        <v>111</v>
      </c>
      <c r="AO30" s="61" t="s">
        <v>111</v>
      </c>
      <c r="AP30" s="61" t="s">
        <v>111</v>
      </c>
      <c r="AQ30" s="61" t="s">
        <v>111</v>
      </c>
      <c r="AR30" s="61" t="s">
        <v>111</v>
      </c>
      <c r="AS30" s="61" t="s">
        <v>111</v>
      </c>
      <c r="AT30" s="61" t="s">
        <v>111</v>
      </c>
      <c r="AU30" s="61" t="s">
        <v>111</v>
      </c>
      <c r="AV30" s="61" t="s">
        <v>111</v>
      </c>
      <c r="AW30" s="61" t="s">
        <v>111</v>
      </c>
      <c r="AX30" s="61" t="s">
        <v>111</v>
      </c>
      <c r="AY30" s="61" t="s">
        <v>111</v>
      </c>
      <c r="AZ30" s="61" t="s">
        <v>111</v>
      </c>
      <c r="BA30" s="62" t="str">
        <f t="shared" si="19"/>
        <v>261</v>
      </c>
      <c r="BB30" s="63" t="str">
        <f t="shared" si="20"/>
        <v xml:space="preserve">INTERLAYER	</v>
      </c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</row>
    <row r="31" spans="1:145" x14ac:dyDescent="0.25">
      <c r="A31" s="59" t="s">
        <v>124</v>
      </c>
      <c r="B31" s="59" t="s">
        <v>125</v>
      </c>
      <c r="C31" s="59">
        <v>50</v>
      </c>
      <c r="D31" s="59">
        <v>50</v>
      </c>
      <c r="E31" s="59">
        <v>0</v>
      </c>
      <c r="F31" s="48">
        <v>14</v>
      </c>
      <c r="G31" s="27" t="s">
        <v>110</v>
      </c>
      <c r="H31" s="27">
        <f t="shared" si="21"/>
        <v>837.04</v>
      </c>
      <c r="I31" s="38">
        <f t="shared" si="22"/>
        <v>956.48099999999999</v>
      </c>
      <c r="J31" s="60" t="s">
        <v>111</v>
      </c>
      <c r="K31" s="60" t="s">
        <v>111</v>
      </c>
      <c r="L31" s="60" t="s">
        <v>111</v>
      </c>
      <c r="M31" s="60" t="s">
        <v>111</v>
      </c>
      <c r="N31" s="60" t="s">
        <v>111</v>
      </c>
      <c r="O31" s="60" t="s">
        <v>111</v>
      </c>
      <c r="P31" s="60" t="s">
        <v>111</v>
      </c>
      <c r="Q31" s="60" t="s">
        <v>111</v>
      </c>
      <c r="R31" s="60" t="s">
        <v>111</v>
      </c>
      <c r="S31" s="60" t="s">
        <v>111</v>
      </c>
      <c r="T31" s="60" t="s">
        <v>111</v>
      </c>
      <c r="U31" s="60" t="s">
        <v>111</v>
      </c>
      <c r="V31" s="60" t="s">
        <v>111</v>
      </c>
      <c r="W31" s="60" t="s">
        <v>111</v>
      </c>
      <c r="X31" s="60">
        <v>388.13299999999998</v>
      </c>
      <c r="Y31" s="60" t="s">
        <v>111</v>
      </c>
      <c r="Z31" s="60" t="s">
        <v>111</v>
      </c>
      <c r="AA31" s="60" t="s">
        <v>111</v>
      </c>
      <c r="AB31" s="60" t="s">
        <v>111</v>
      </c>
      <c r="AC31" s="60" t="s">
        <v>111</v>
      </c>
      <c r="AD31" s="60">
        <v>148.90700000000001</v>
      </c>
      <c r="AE31" s="60" t="s">
        <v>111</v>
      </c>
      <c r="AF31" s="60">
        <v>300</v>
      </c>
      <c r="AG31" s="60" t="s">
        <v>111</v>
      </c>
      <c r="AH31" s="60" t="s">
        <v>111</v>
      </c>
      <c r="AI31" s="60" t="s">
        <v>111</v>
      </c>
      <c r="AJ31" s="60" t="s">
        <v>111</v>
      </c>
      <c r="AK31" s="60" t="s">
        <v>111</v>
      </c>
      <c r="AL31" s="60" t="s">
        <v>111</v>
      </c>
      <c r="AM31" s="60" t="s">
        <v>111</v>
      </c>
      <c r="AN31" s="61" t="s">
        <v>111</v>
      </c>
      <c r="AO31" s="61" t="s">
        <v>111</v>
      </c>
      <c r="AP31" s="61" t="s">
        <v>111</v>
      </c>
      <c r="AQ31" s="61" t="s">
        <v>111</v>
      </c>
      <c r="AR31" s="61" t="s">
        <v>111</v>
      </c>
      <c r="AS31" s="61" t="s">
        <v>111</v>
      </c>
      <c r="AT31" s="61" t="s">
        <v>111</v>
      </c>
      <c r="AU31" s="61" t="s">
        <v>111</v>
      </c>
      <c r="AV31" s="61" t="s">
        <v>111</v>
      </c>
      <c r="AW31" s="61" t="s">
        <v>111</v>
      </c>
      <c r="AX31" s="61" t="s">
        <v>111</v>
      </c>
      <c r="AY31" s="61" t="s">
        <v>111</v>
      </c>
      <c r="AZ31" s="61">
        <v>119.441</v>
      </c>
      <c r="BA31" s="62" t="str">
        <f t="shared" si="19"/>
        <v>278</v>
      </c>
      <c r="BB31" s="63" t="str">
        <f t="shared" si="20"/>
        <v>RESCUE</v>
      </c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</row>
    <row r="32" spans="1:145" x14ac:dyDescent="0.25">
      <c r="A32" s="59" t="s">
        <v>126</v>
      </c>
      <c r="B32" s="59" t="s">
        <v>127</v>
      </c>
      <c r="C32" s="59">
        <v>85</v>
      </c>
      <c r="D32" s="59">
        <v>0</v>
      </c>
      <c r="E32" s="59">
        <v>15</v>
      </c>
      <c r="F32" s="48">
        <v>14</v>
      </c>
      <c r="G32" s="27" t="s">
        <v>110</v>
      </c>
      <c r="H32" s="27">
        <f t="shared" si="21"/>
        <v>874.42700000000002</v>
      </c>
      <c r="I32" s="38">
        <f t="shared" si="22"/>
        <v>874.42700000000002</v>
      </c>
      <c r="J32" s="60" t="s">
        <v>111</v>
      </c>
      <c r="K32" s="60" t="s">
        <v>111</v>
      </c>
      <c r="L32" s="60" t="s">
        <v>111</v>
      </c>
      <c r="M32" s="60" t="s">
        <v>111</v>
      </c>
      <c r="N32" s="60" t="s">
        <v>111</v>
      </c>
      <c r="O32" s="60" t="s">
        <v>111</v>
      </c>
      <c r="P32" s="60" t="s">
        <v>111</v>
      </c>
      <c r="Q32" s="60" t="s">
        <v>111</v>
      </c>
      <c r="R32" s="60">
        <v>209.33</v>
      </c>
      <c r="S32" s="60" t="s">
        <v>111</v>
      </c>
      <c r="T32" s="60" t="s">
        <v>111</v>
      </c>
      <c r="U32" s="60" t="s">
        <v>111</v>
      </c>
      <c r="V32" s="60" t="s">
        <v>111</v>
      </c>
      <c r="W32" s="60">
        <v>189.905</v>
      </c>
      <c r="X32" s="60">
        <v>375.19799999999998</v>
      </c>
      <c r="Y32" s="60" t="s">
        <v>111</v>
      </c>
      <c r="Z32" s="60" t="s">
        <v>111</v>
      </c>
      <c r="AA32" s="60" t="s">
        <v>111</v>
      </c>
      <c r="AB32" s="60" t="s">
        <v>111</v>
      </c>
      <c r="AC32" s="60" t="s">
        <v>111</v>
      </c>
      <c r="AD32" s="60" t="s">
        <v>111</v>
      </c>
      <c r="AE32" s="60" t="s">
        <v>111</v>
      </c>
      <c r="AF32" s="60" t="s">
        <v>111</v>
      </c>
      <c r="AG32" s="60" t="s">
        <v>111</v>
      </c>
      <c r="AH32" s="60">
        <v>99.994</v>
      </c>
      <c r="AI32" s="60" t="s">
        <v>111</v>
      </c>
      <c r="AJ32" s="60" t="s">
        <v>111</v>
      </c>
      <c r="AK32" s="60" t="s">
        <v>111</v>
      </c>
      <c r="AL32" s="60" t="s">
        <v>111</v>
      </c>
      <c r="AM32" s="60" t="s">
        <v>111</v>
      </c>
      <c r="AN32" s="61" t="s">
        <v>111</v>
      </c>
      <c r="AO32" s="61" t="s">
        <v>111</v>
      </c>
      <c r="AP32" s="61" t="s">
        <v>111</v>
      </c>
      <c r="AQ32" s="61" t="s">
        <v>111</v>
      </c>
      <c r="AR32" s="61" t="s">
        <v>111</v>
      </c>
      <c r="AS32" s="61" t="s">
        <v>111</v>
      </c>
      <c r="AT32" s="61" t="s">
        <v>111</v>
      </c>
      <c r="AU32" s="61" t="s">
        <v>111</v>
      </c>
      <c r="AV32" s="61" t="s">
        <v>111</v>
      </c>
      <c r="AW32" s="61" t="s">
        <v>111</v>
      </c>
      <c r="AX32" s="61" t="s">
        <v>111</v>
      </c>
      <c r="AY32" s="61" t="s">
        <v>111</v>
      </c>
      <c r="AZ32" s="61" t="s">
        <v>111</v>
      </c>
      <c r="BA32" s="62" t="str">
        <f t="shared" si="19"/>
        <v>377</v>
      </c>
      <c r="BB32" s="63" t="str">
        <f t="shared" si="20"/>
        <v>NeWater</v>
      </c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</row>
    <row r="33" spans="1:144" x14ac:dyDescent="0.25">
      <c r="A33" s="59" t="s">
        <v>128</v>
      </c>
      <c r="B33" s="59" t="s">
        <v>129</v>
      </c>
      <c r="C33" s="59">
        <v>100</v>
      </c>
      <c r="D33" s="59">
        <v>0</v>
      </c>
      <c r="E33" s="59">
        <v>0</v>
      </c>
      <c r="F33" s="48">
        <v>13.5</v>
      </c>
      <c r="G33" s="27" t="s">
        <v>110</v>
      </c>
      <c r="H33" s="27">
        <f t="shared" si="21"/>
        <v>898.596</v>
      </c>
      <c r="I33" s="38">
        <f t="shared" si="22"/>
        <v>898.596</v>
      </c>
      <c r="J33" s="60" t="s">
        <v>111</v>
      </c>
      <c r="K33" s="60" t="s">
        <v>111</v>
      </c>
      <c r="L33" s="60" t="s">
        <v>111</v>
      </c>
      <c r="M33" s="60" t="s">
        <v>111</v>
      </c>
      <c r="N33" s="60" t="s">
        <v>111</v>
      </c>
      <c r="O33" s="60" t="s">
        <v>111</v>
      </c>
      <c r="P33" s="60" t="s">
        <v>111</v>
      </c>
      <c r="Q33" s="60" t="s">
        <v>111</v>
      </c>
      <c r="R33" s="60">
        <v>181.5</v>
      </c>
      <c r="S33" s="60" t="s">
        <v>111</v>
      </c>
      <c r="T33" s="60">
        <v>297.096</v>
      </c>
      <c r="U33" s="67">
        <v>170</v>
      </c>
      <c r="V33" s="60" t="s">
        <v>111</v>
      </c>
      <c r="W33" s="60" t="s">
        <v>111</v>
      </c>
      <c r="X33" s="60" t="s">
        <v>111</v>
      </c>
      <c r="Y33" s="60" t="s">
        <v>111</v>
      </c>
      <c r="Z33" s="60" t="s">
        <v>111</v>
      </c>
      <c r="AA33" s="60" t="s">
        <v>111</v>
      </c>
      <c r="AB33" s="60" t="s">
        <v>111</v>
      </c>
      <c r="AC33" s="60" t="s">
        <v>111</v>
      </c>
      <c r="AD33" s="60" t="s">
        <v>111</v>
      </c>
      <c r="AE33" s="60" t="s">
        <v>111</v>
      </c>
      <c r="AF33" s="60" t="s">
        <v>111</v>
      </c>
      <c r="AG33" s="60" t="s">
        <v>111</v>
      </c>
      <c r="AH33" s="60" t="s">
        <v>111</v>
      </c>
      <c r="AI33" s="60">
        <v>250</v>
      </c>
      <c r="AJ33" s="60" t="s">
        <v>111</v>
      </c>
      <c r="AK33" s="60" t="s">
        <v>111</v>
      </c>
      <c r="AL33" s="60" t="s">
        <v>111</v>
      </c>
      <c r="AM33" s="60" t="s">
        <v>111</v>
      </c>
      <c r="AN33" s="61" t="s">
        <v>111</v>
      </c>
      <c r="AO33" s="61" t="s">
        <v>111</v>
      </c>
      <c r="AP33" s="61" t="s">
        <v>111</v>
      </c>
      <c r="AQ33" s="61" t="s">
        <v>111</v>
      </c>
      <c r="AR33" s="61" t="s">
        <v>111</v>
      </c>
      <c r="AS33" s="61" t="s">
        <v>111</v>
      </c>
      <c r="AT33" s="61" t="s">
        <v>111</v>
      </c>
      <c r="AU33" s="61" t="s">
        <v>111</v>
      </c>
      <c r="AV33" s="61" t="s">
        <v>111</v>
      </c>
      <c r="AW33" s="61" t="s">
        <v>111</v>
      </c>
      <c r="AX33" s="61" t="s">
        <v>111</v>
      </c>
      <c r="AY33" s="61" t="s">
        <v>111</v>
      </c>
      <c r="AZ33" s="61" t="s">
        <v>111</v>
      </c>
      <c r="BA33" s="62" t="str">
        <f t="shared" si="19"/>
        <v>049</v>
      </c>
      <c r="BB33" s="63" t="str">
        <f t="shared" si="20"/>
        <v>WaterGreenTreat</v>
      </c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</row>
    <row r="34" spans="1:144" x14ac:dyDescent="0.25">
      <c r="A34" s="59" t="s">
        <v>130</v>
      </c>
      <c r="B34" s="59" t="s">
        <v>131</v>
      </c>
      <c r="C34" s="59">
        <v>75</v>
      </c>
      <c r="D34" s="59">
        <v>25</v>
      </c>
      <c r="E34" s="59">
        <v>0</v>
      </c>
      <c r="F34" s="48">
        <v>13.5</v>
      </c>
      <c r="G34" s="27" t="s">
        <v>110</v>
      </c>
      <c r="H34" s="27">
        <f t="shared" si="21"/>
        <v>994.64300000000003</v>
      </c>
      <c r="I34" s="38">
        <f t="shared" si="22"/>
        <v>1014.643</v>
      </c>
      <c r="J34" s="60" t="s">
        <v>111</v>
      </c>
      <c r="K34" s="60" t="s">
        <v>111</v>
      </c>
      <c r="L34" s="60" t="s">
        <v>111</v>
      </c>
      <c r="M34" s="60" t="s">
        <v>111</v>
      </c>
      <c r="N34" s="60" t="s">
        <v>111</v>
      </c>
      <c r="O34" s="60">
        <v>246.852</v>
      </c>
      <c r="P34" s="60" t="s">
        <v>111</v>
      </c>
      <c r="Q34" s="60" t="s">
        <v>111</v>
      </c>
      <c r="R34" s="60" t="s">
        <v>111</v>
      </c>
      <c r="S34" s="60" t="s">
        <v>111</v>
      </c>
      <c r="T34" s="60" t="s">
        <v>111</v>
      </c>
      <c r="U34" s="60" t="s">
        <v>111</v>
      </c>
      <c r="V34" s="60" t="s">
        <v>111</v>
      </c>
      <c r="W34" s="60" t="s">
        <v>111</v>
      </c>
      <c r="X34" s="60" t="s">
        <v>111</v>
      </c>
      <c r="Y34" s="60" t="s">
        <v>111</v>
      </c>
      <c r="Z34" s="60" t="s">
        <v>111</v>
      </c>
      <c r="AA34" s="60" t="s">
        <v>111</v>
      </c>
      <c r="AB34" s="60" t="s">
        <v>111</v>
      </c>
      <c r="AC34" s="60" t="s">
        <v>111</v>
      </c>
      <c r="AD34" s="60" t="s">
        <v>111</v>
      </c>
      <c r="AE34" s="60">
        <v>299.49700000000001</v>
      </c>
      <c r="AF34" s="60">
        <v>300</v>
      </c>
      <c r="AG34" s="60" t="s">
        <v>111</v>
      </c>
      <c r="AH34" s="60">
        <v>148.29400000000001</v>
      </c>
      <c r="AI34" s="60" t="s">
        <v>111</v>
      </c>
      <c r="AJ34" s="60" t="s">
        <v>111</v>
      </c>
      <c r="AK34" s="60" t="s">
        <v>111</v>
      </c>
      <c r="AL34" s="60" t="s">
        <v>111</v>
      </c>
      <c r="AM34" s="60" t="s">
        <v>111</v>
      </c>
      <c r="AN34" s="61" t="s">
        <v>111</v>
      </c>
      <c r="AO34" s="61" t="s">
        <v>111</v>
      </c>
      <c r="AP34" s="61" t="s">
        <v>111</v>
      </c>
      <c r="AQ34" s="61" t="s">
        <v>111</v>
      </c>
      <c r="AR34" s="61">
        <v>20</v>
      </c>
      <c r="AS34" s="61" t="s">
        <v>111</v>
      </c>
      <c r="AT34" s="61" t="s">
        <v>111</v>
      </c>
      <c r="AU34" s="61" t="s">
        <v>111</v>
      </c>
      <c r="AV34" s="61" t="s">
        <v>111</v>
      </c>
      <c r="AW34" s="61" t="s">
        <v>111</v>
      </c>
      <c r="AX34" s="61" t="s">
        <v>111</v>
      </c>
      <c r="AY34" s="61" t="s">
        <v>111</v>
      </c>
      <c r="AZ34" s="61" t="s">
        <v>111</v>
      </c>
      <c r="BA34" s="62" t="str">
        <f t="shared" si="19"/>
        <v>177</v>
      </c>
      <c r="BB34" s="63" t="str">
        <f t="shared" si="20"/>
        <v>SWMOF</v>
      </c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</row>
    <row r="35" spans="1:144" x14ac:dyDescent="0.25">
      <c r="A35" s="59" t="s">
        <v>132</v>
      </c>
      <c r="B35" s="59" t="s">
        <v>133</v>
      </c>
      <c r="C35" s="59">
        <v>45</v>
      </c>
      <c r="D35" s="59">
        <v>35</v>
      </c>
      <c r="E35" s="59">
        <v>20</v>
      </c>
      <c r="F35" s="48">
        <v>13.5</v>
      </c>
      <c r="G35" s="27" t="s">
        <v>110</v>
      </c>
      <c r="H35" s="27">
        <f t="shared" si="21"/>
        <v>490.68899999999996</v>
      </c>
      <c r="I35" s="38">
        <f t="shared" si="22"/>
        <v>540.68899999999996</v>
      </c>
      <c r="J35" s="60" t="s">
        <v>111</v>
      </c>
      <c r="K35" s="60" t="s">
        <v>111</v>
      </c>
      <c r="L35" s="60" t="s">
        <v>111</v>
      </c>
      <c r="M35" s="60" t="s">
        <v>111</v>
      </c>
      <c r="N35" s="60" t="s">
        <v>111</v>
      </c>
      <c r="O35" s="60" t="s">
        <v>111</v>
      </c>
      <c r="P35" s="60" t="s">
        <v>111</v>
      </c>
      <c r="Q35" s="60" t="s">
        <v>111</v>
      </c>
      <c r="R35" s="60">
        <v>367.84</v>
      </c>
      <c r="S35" s="60" t="s">
        <v>111</v>
      </c>
      <c r="T35" s="60" t="s">
        <v>111</v>
      </c>
      <c r="U35" s="60" t="s">
        <v>111</v>
      </c>
      <c r="V35" s="60" t="s">
        <v>111</v>
      </c>
      <c r="W35" s="60" t="s">
        <v>111</v>
      </c>
      <c r="X35" s="60">
        <v>122.849</v>
      </c>
      <c r="Y35" s="60" t="s">
        <v>111</v>
      </c>
      <c r="Z35" s="60" t="s">
        <v>111</v>
      </c>
      <c r="AA35" s="60" t="s">
        <v>111</v>
      </c>
      <c r="AB35" s="60" t="s">
        <v>111</v>
      </c>
      <c r="AC35" s="60" t="s">
        <v>111</v>
      </c>
      <c r="AD35" s="60" t="s">
        <v>111</v>
      </c>
      <c r="AE35" s="60" t="s">
        <v>111</v>
      </c>
      <c r="AF35" s="60" t="s">
        <v>111</v>
      </c>
      <c r="AG35" s="60" t="s">
        <v>111</v>
      </c>
      <c r="AH35" s="60" t="s">
        <v>111</v>
      </c>
      <c r="AI35" s="60" t="s">
        <v>111</v>
      </c>
      <c r="AJ35" s="60" t="s">
        <v>111</v>
      </c>
      <c r="AK35" s="60" t="s">
        <v>111</v>
      </c>
      <c r="AL35" s="60" t="s">
        <v>111</v>
      </c>
      <c r="AM35" s="60" t="s">
        <v>111</v>
      </c>
      <c r="AN35" s="61" t="s">
        <v>111</v>
      </c>
      <c r="AO35" s="61" t="s">
        <v>111</v>
      </c>
      <c r="AP35" s="61" t="s">
        <v>111</v>
      </c>
      <c r="AQ35" s="61" t="s">
        <v>111</v>
      </c>
      <c r="AR35" s="61" t="s">
        <v>111</v>
      </c>
      <c r="AS35" s="61" t="s">
        <v>111</v>
      </c>
      <c r="AT35" s="61" t="s">
        <v>111</v>
      </c>
      <c r="AU35" s="61">
        <v>50</v>
      </c>
      <c r="AV35" s="61" t="s">
        <v>111</v>
      </c>
      <c r="AW35" s="61" t="s">
        <v>111</v>
      </c>
      <c r="AX35" s="61" t="s">
        <v>111</v>
      </c>
      <c r="AY35" s="61" t="s">
        <v>111</v>
      </c>
      <c r="AZ35" s="61" t="s">
        <v>111</v>
      </c>
      <c r="BA35" s="62" t="str">
        <f t="shared" si="19"/>
        <v>217</v>
      </c>
      <c r="BB35" s="63" t="str">
        <f t="shared" si="20"/>
        <v>TREASURE</v>
      </c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</row>
    <row r="36" spans="1:144" x14ac:dyDescent="0.25">
      <c r="A36" s="59" t="s">
        <v>134</v>
      </c>
      <c r="B36" s="59" t="s">
        <v>135</v>
      </c>
      <c r="C36" s="59">
        <v>10</v>
      </c>
      <c r="D36" s="59">
        <v>80</v>
      </c>
      <c r="E36" s="59">
        <v>10</v>
      </c>
      <c r="F36" s="48">
        <v>13.5</v>
      </c>
      <c r="G36" s="27" t="s">
        <v>110</v>
      </c>
      <c r="H36" s="27">
        <f t="shared" si="21"/>
        <v>922.53300000000013</v>
      </c>
      <c r="I36" s="38">
        <f t="shared" si="22"/>
        <v>922.53300000000013</v>
      </c>
      <c r="J36" s="60" t="s">
        <v>111</v>
      </c>
      <c r="K36" s="60" t="s">
        <v>111</v>
      </c>
      <c r="L36" s="60" t="s">
        <v>111</v>
      </c>
      <c r="M36" s="60" t="s">
        <v>111</v>
      </c>
      <c r="N36" s="60" t="s">
        <v>111</v>
      </c>
      <c r="O36" s="60" t="s">
        <v>111</v>
      </c>
      <c r="P36" s="60">
        <v>261.96499999999997</v>
      </c>
      <c r="Q36" s="60" t="s">
        <v>111</v>
      </c>
      <c r="R36" s="60" t="s">
        <v>111</v>
      </c>
      <c r="S36" s="60" t="s">
        <v>111</v>
      </c>
      <c r="T36" s="60" t="s">
        <v>111</v>
      </c>
      <c r="U36" s="60" t="s">
        <v>111</v>
      </c>
      <c r="V36" s="60" t="s">
        <v>111</v>
      </c>
      <c r="W36" s="60" t="s">
        <v>111</v>
      </c>
      <c r="X36" s="60" t="s">
        <v>111</v>
      </c>
      <c r="Y36" s="60" t="s">
        <v>111</v>
      </c>
      <c r="Z36" s="60" t="s">
        <v>111</v>
      </c>
      <c r="AA36" s="60" t="s">
        <v>111</v>
      </c>
      <c r="AB36" s="60" t="s">
        <v>111</v>
      </c>
      <c r="AC36" s="60" t="s">
        <v>111</v>
      </c>
      <c r="AD36" s="60" t="s">
        <v>111</v>
      </c>
      <c r="AE36" s="60" t="s">
        <v>111</v>
      </c>
      <c r="AF36" s="60">
        <v>399.12900000000002</v>
      </c>
      <c r="AG36" s="60" t="s">
        <v>111</v>
      </c>
      <c r="AH36" s="60" t="s">
        <v>111</v>
      </c>
      <c r="AI36" s="60" t="s">
        <v>111</v>
      </c>
      <c r="AJ36" s="60">
        <v>261.43900000000002</v>
      </c>
      <c r="AK36" s="60" t="s">
        <v>111</v>
      </c>
      <c r="AL36" s="60" t="s">
        <v>111</v>
      </c>
      <c r="AM36" s="60" t="s">
        <v>111</v>
      </c>
      <c r="AN36" s="61" t="s">
        <v>111</v>
      </c>
      <c r="AO36" s="61" t="s">
        <v>111</v>
      </c>
      <c r="AP36" s="61" t="s">
        <v>111</v>
      </c>
      <c r="AQ36" s="61" t="s">
        <v>111</v>
      </c>
      <c r="AR36" s="61" t="s">
        <v>111</v>
      </c>
      <c r="AS36" s="61" t="s">
        <v>111</v>
      </c>
      <c r="AT36" s="61" t="s">
        <v>111</v>
      </c>
      <c r="AU36" s="61" t="s">
        <v>111</v>
      </c>
      <c r="AV36" s="61" t="s">
        <v>111</v>
      </c>
      <c r="AW36" s="61" t="s">
        <v>111</v>
      </c>
      <c r="AX36" s="61" t="s">
        <v>111</v>
      </c>
      <c r="AY36" s="61" t="s">
        <v>111</v>
      </c>
      <c r="AZ36" s="61" t="s">
        <v>111</v>
      </c>
      <c r="BA36" s="62" t="str">
        <f t="shared" si="19"/>
        <v>219</v>
      </c>
      <c r="BB36" s="63" t="str">
        <f t="shared" si="20"/>
        <v>ISOSCAN</v>
      </c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</row>
    <row r="37" spans="1:144" x14ac:dyDescent="0.25">
      <c r="A37" s="59" t="s">
        <v>136</v>
      </c>
      <c r="B37" s="59" t="s">
        <v>137</v>
      </c>
      <c r="C37" s="59">
        <v>100</v>
      </c>
      <c r="D37" s="59">
        <v>0</v>
      </c>
      <c r="E37" s="59">
        <v>0</v>
      </c>
      <c r="F37" s="48">
        <v>13</v>
      </c>
      <c r="G37" s="27" t="s">
        <v>110</v>
      </c>
      <c r="H37" s="27">
        <f t="shared" si="21"/>
        <v>1395.6880000000001</v>
      </c>
      <c r="I37" s="38">
        <f t="shared" si="22"/>
        <v>1395.6880000000001</v>
      </c>
      <c r="J37" s="60" t="s">
        <v>111</v>
      </c>
      <c r="K37" s="60" t="s">
        <v>111</v>
      </c>
      <c r="L37" s="60" t="s">
        <v>111</v>
      </c>
      <c r="M37" s="60">
        <v>241.68</v>
      </c>
      <c r="N37" s="60" t="s">
        <v>111</v>
      </c>
      <c r="O37" s="60">
        <v>372.96699999999998</v>
      </c>
      <c r="P37" s="60">
        <v>297.39600000000002</v>
      </c>
      <c r="Q37" s="60" t="s">
        <v>111</v>
      </c>
      <c r="R37" s="60">
        <v>183.92</v>
      </c>
      <c r="S37" s="60" t="s">
        <v>111</v>
      </c>
      <c r="T37" s="60">
        <v>299.72500000000002</v>
      </c>
      <c r="U37" s="60" t="s">
        <v>111</v>
      </c>
      <c r="V37" s="60" t="s">
        <v>111</v>
      </c>
      <c r="W37" s="60" t="s">
        <v>111</v>
      </c>
      <c r="X37" s="60" t="s">
        <v>111</v>
      </c>
      <c r="Y37" s="60" t="s">
        <v>111</v>
      </c>
      <c r="Z37" s="60" t="s">
        <v>111</v>
      </c>
      <c r="AA37" s="60" t="s">
        <v>111</v>
      </c>
      <c r="AB37" s="60" t="s">
        <v>111</v>
      </c>
      <c r="AC37" s="60" t="s">
        <v>111</v>
      </c>
      <c r="AD37" s="60" t="s">
        <v>111</v>
      </c>
      <c r="AE37" s="60" t="s">
        <v>111</v>
      </c>
      <c r="AF37" s="60" t="s">
        <v>111</v>
      </c>
      <c r="AG37" s="60" t="s">
        <v>111</v>
      </c>
      <c r="AH37" s="60" t="s">
        <v>111</v>
      </c>
      <c r="AI37" s="60" t="s">
        <v>111</v>
      </c>
      <c r="AJ37" s="60" t="s">
        <v>111</v>
      </c>
      <c r="AK37" s="60" t="s">
        <v>111</v>
      </c>
      <c r="AL37" s="60" t="s">
        <v>111</v>
      </c>
      <c r="AM37" s="60" t="s">
        <v>111</v>
      </c>
      <c r="AN37" s="61" t="s">
        <v>111</v>
      </c>
      <c r="AO37" s="61" t="s">
        <v>111</v>
      </c>
      <c r="AP37" s="61" t="s">
        <v>111</v>
      </c>
      <c r="AQ37" s="61" t="s">
        <v>111</v>
      </c>
      <c r="AR37" s="61" t="s">
        <v>111</v>
      </c>
      <c r="AS37" s="61" t="s">
        <v>111</v>
      </c>
      <c r="AT37" s="61" t="s">
        <v>111</v>
      </c>
      <c r="AU37" s="61" t="s">
        <v>111</v>
      </c>
      <c r="AV37" s="61" t="s">
        <v>111</v>
      </c>
      <c r="AW37" s="61" t="s">
        <v>111</v>
      </c>
      <c r="AX37" s="61" t="s">
        <v>111</v>
      </c>
      <c r="AY37" s="61" t="s">
        <v>111</v>
      </c>
      <c r="AZ37" s="61" t="s">
        <v>111</v>
      </c>
      <c r="BA37" s="62" t="str">
        <f t="shared" si="19"/>
        <v>046</v>
      </c>
      <c r="BB37" s="63" t="str">
        <f t="shared" si="20"/>
        <v>MARSURE</v>
      </c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</row>
    <row r="38" spans="1:144" x14ac:dyDescent="0.25">
      <c r="A38" s="59" t="s">
        <v>138</v>
      </c>
      <c r="B38" s="59" t="s">
        <v>139</v>
      </c>
      <c r="C38" s="59">
        <v>65</v>
      </c>
      <c r="D38" s="59">
        <v>20</v>
      </c>
      <c r="E38" s="59">
        <v>15</v>
      </c>
      <c r="F38" s="48">
        <v>13</v>
      </c>
      <c r="G38" s="27" t="s">
        <v>110</v>
      </c>
      <c r="H38" s="27">
        <f t="shared" si="21"/>
        <v>1193.0419999999999</v>
      </c>
      <c r="I38" s="38">
        <f t="shared" si="22"/>
        <v>1193.0419999999999</v>
      </c>
      <c r="J38" s="60" t="s">
        <v>111</v>
      </c>
      <c r="K38" s="60" t="s">
        <v>111</v>
      </c>
      <c r="L38" s="60" t="s">
        <v>111</v>
      </c>
      <c r="M38" s="60" t="s">
        <v>111</v>
      </c>
      <c r="N38" s="60" t="s">
        <v>111</v>
      </c>
      <c r="O38" s="60" t="s">
        <v>111</v>
      </c>
      <c r="P38" s="60" t="s">
        <v>111</v>
      </c>
      <c r="Q38" s="60" t="s">
        <v>111</v>
      </c>
      <c r="R38" s="60">
        <v>208.12</v>
      </c>
      <c r="S38" s="60" t="s">
        <v>111</v>
      </c>
      <c r="T38" s="60" t="s">
        <v>111</v>
      </c>
      <c r="U38" s="60" t="s">
        <v>111</v>
      </c>
      <c r="V38" s="60" t="s">
        <v>111</v>
      </c>
      <c r="W38" s="60" t="s">
        <v>111</v>
      </c>
      <c r="X38" s="60" t="s">
        <v>111</v>
      </c>
      <c r="Y38" s="60" t="s">
        <v>111</v>
      </c>
      <c r="Z38" s="60" t="s">
        <v>111</v>
      </c>
      <c r="AA38" s="60" t="s">
        <v>111</v>
      </c>
      <c r="AB38" s="60" t="s">
        <v>111</v>
      </c>
      <c r="AC38" s="60" t="s">
        <v>111</v>
      </c>
      <c r="AD38" s="60" t="s">
        <v>111</v>
      </c>
      <c r="AE38" s="60">
        <v>297.91800000000001</v>
      </c>
      <c r="AF38" s="60">
        <v>288.70600000000002</v>
      </c>
      <c r="AG38" s="60" t="s">
        <v>111</v>
      </c>
      <c r="AH38" s="60">
        <v>99.379000000000005</v>
      </c>
      <c r="AI38" s="60" t="s">
        <v>111</v>
      </c>
      <c r="AJ38" s="60">
        <v>298.91899999999998</v>
      </c>
      <c r="AK38" s="60" t="s">
        <v>111</v>
      </c>
      <c r="AL38" s="60" t="s">
        <v>111</v>
      </c>
      <c r="AM38" s="60" t="s">
        <v>111</v>
      </c>
      <c r="AN38" s="61" t="s">
        <v>111</v>
      </c>
      <c r="AO38" s="61" t="s">
        <v>111</v>
      </c>
      <c r="AP38" s="61" t="s">
        <v>111</v>
      </c>
      <c r="AQ38" s="61" t="s">
        <v>111</v>
      </c>
      <c r="AR38" s="61" t="s">
        <v>111</v>
      </c>
      <c r="AS38" s="61" t="s">
        <v>111</v>
      </c>
      <c r="AT38" s="61" t="s">
        <v>111</v>
      </c>
      <c r="AU38" s="61" t="s">
        <v>111</v>
      </c>
      <c r="AV38" s="61" t="s">
        <v>111</v>
      </c>
      <c r="AW38" s="61" t="s">
        <v>111</v>
      </c>
      <c r="AX38" s="61" t="s">
        <v>111</v>
      </c>
      <c r="AY38" s="61" t="s">
        <v>111</v>
      </c>
      <c r="AZ38" s="61" t="s">
        <v>111</v>
      </c>
      <c r="BA38" s="62" t="str">
        <f t="shared" si="19"/>
        <v>075</v>
      </c>
      <c r="BB38" s="63" t="str">
        <f t="shared" si="20"/>
        <v>LandEX</v>
      </c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</row>
    <row r="39" spans="1:144" x14ac:dyDescent="0.25">
      <c r="A39" s="59" t="s">
        <v>140</v>
      </c>
      <c r="B39" s="59" t="s">
        <v>141</v>
      </c>
      <c r="C39" s="59">
        <v>70</v>
      </c>
      <c r="D39" s="59">
        <v>30</v>
      </c>
      <c r="E39" s="59">
        <v>0</v>
      </c>
      <c r="F39" s="48">
        <v>13</v>
      </c>
      <c r="G39" s="27" t="s">
        <v>110</v>
      </c>
      <c r="H39" s="27">
        <f t="shared" si="21"/>
        <v>949.31399999999996</v>
      </c>
      <c r="I39" s="38">
        <f t="shared" si="22"/>
        <v>994.31399999999996</v>
      </c>
      <c r="J39" s="60" t="s">
        <v>111</v>
      </c>
      <c r="K39" s="60" t="s">
        <v>111</v>
      </c>
      <c r="L39" s="60" t="s">
        <v>111</v>
      </c>
      <c r="M39" s="60" t="s">
        <v>111</v>
      </c>
      <c r="N39" s="60" t="s">
        <v>111</v>
      </c>
      <c r="O39" s="60" t="s">
        <v>111</v>
      </c>
      <c r="P39" s="60" t="s">
        <v>111</v>
      </c>
      <c r="Q39" s="60" t="s">
        <v>111</v>
      </c>
      <c r="R39" s="60" t="s">
        <v>111</v>
      </c>
      <c r="S39" s="60" t="s">
        <v>111</v>
      </c>
      <c r="T39" s="60">
        <v>160.78299999999999</v>
      </c>
      <c r="U39" s="60" t="s">
        <v>111</v>
      </c>
      <c r="V39" s="60" t="s">
        <v>111</v>
      </c>
      <c r="W39" s="60">
        <v>189.54</v>
      </c>
      <c r="X39" s="60">
        <v>399.5</v>
      </c>
      <c r="Y39" s="60" t="s">
        <v>111</v>
      </c>
      <c r="Z39" s="60" t="s">
        <v>111</v>
      </c>
      <c r="AA39" s="60" t="s">
        <v>111</v>
      </c>
      <c r="AB39" s="60" t="s">
        <v>111</v>
      </c>
      <c r="AC39" s="60" t="s">
        <v>111</v>
      </c>
      <c r="AD39" s="60" t="s">
        <v>111</v>
      </c>
      <c r="AE39" s="60" t="s">
        <v>111</v>
      </c>
      <c r="AF39" s="60" t="s">
        <v>111</v>
      </c>
      <c r="AG39" s="60">
        <v>199.49100000000001</v>
      </c>
      <c r="AH39" s="60" t="s">
        <v>111</v>
      </c>
      <c r="AI39" s="60" t="s">
        <v>111</v>
      </c>
      <c r="AJ39" s="60" t="s">
        <v>111</v>
      </c>
      <c r="AK39" s="60" t="s">
        <v>111</v>
      </c>
      <c r="AL39" s="60" t="s">
        <v>111</v>
      </c>
      <c r="AM39" s="60">
        <v>45</v>
      </c>
      <c r="AN39" s="61" t="s">
        <v>111</v>
      </c>
      <c r="AO39" s="61" t="s">
        <v>111</v>
      </c>
      <c r="AP39" s="61" t="s">
        <v>111</v>
      </c>
      <c r="AQ39" s="61" t="s">
        <v>111</v>
      </c>
      <c r="AR39" s="61" t="s">
        <v>111</v>
      </c>
      <c r="AS39" s="61" t="s">
        <v>111</v>
      </c>
      <c r="AT39" s="61" t="s">
        <v>111</v>
      </c>
      <c r="AU39" s="61" t="s">
        <v>111</v>
      </c>
      <c r="AV39" s="61" t="s">
        <v>111</v>
      </c>
      <c r="AW39" s="61" t="s">
        <v>111</v>
      </c>
      <c r="AX39" s="61" t="s">
        <v>111</v>
      </c>
      <c r="AY39" s="61" t="s">
        <v>111</v>
      </c>
      <c r="AZ39" s="61" t="s">
        <v>111</v>
      </c>
      <c r="BA39" s="62" t="str">
        <f t="shared" si="19"/>
        <v>110</v>
      </c>
      <c r="BB39" s="63" t="str">
        <f t="shared" si="20"/>
        <v>AQUIGROW</v>
      </c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</row>
    <row r="40" spans="1:144" x14ac:dyDescent="0.25">
      <c r="A40" s="59" t="s">
        <v>142</v>
      </c>
      <c r="B40" s="59" t="s">
        <v>143</v>
      </c>
      <c r="C40" s="59">
        <v>55</v>
      </c>
      <c r="D40" s="59">
        <v>35</v>
      </c>
      <c r="E40" s="59">
        <v>10</v>
      </c>
      <c r="F40" s="48">
        <v>13</v>
      </c>
      <c r="G40" s="27" t="s">
        <v>110</v>
      </c>
      <c r="H40" s="27">
        <f t="shared" si="21"/>
        <v>743.84100000000001</v>
      </c>
      <c r="I40" s="38">
        <f t="shared" si="22"/>
        <v>743.84100000000001</v>
      </c>
      <c r="J40" s="60" t="s">
        <v>111</v>
      </c>
      <c r="K40" s="60" t="s">
        <v>111</v>
      </c>
      <c r="L40" s="60" t="s">
        <v>111</v>
      </c>
      <c r="M40" s="60" t="s">
        <v>111</v>
      </c>
      <c r="N40" s="60">
        <v>198.20400000000001</v>
      </c>
      <c r="O40" s="60">
        <v>246.113</v>
      </c>
      <c r="P40" s="60" t="s">
        <v>111</v>
      </c>
      <c r="Q40" s="60" t="s">
        <v>111</v>
      </c>
      <c r="R40" s="60" t="s">
        <v>111</v>
      </c>
      <c r="S40" s="60" t="s">
        <v>111</v>
      </c>
      <c r="T40" s="60" t="s">
        <v>111</v>
      </c>
      <c r="U40" s="60" t="s">
        <v>111</v>
      </c>
      <c r="V40" s="60" t="s">
        <v>111</v>
      </c>
      <c r="W40" s="60" t="s">
        <v>111</v>
      </c>
      <c r="X40" s="60" t="s">
        <v>111</v>
      </c>
      <c r="Y40" s="60" t="s">
        <v>111</v>
      </c>
      <c r="Z40" s="60" t="s">
        <v>111</v>
      </c>
      <c r="AA40" s="60" t="s">
        <v>111</v>
      </c>
      <c r="AB40" s="60" t="s">
        <v>111</v>
      </c>
      <c r="AC40" s="60" t="s">
        <v>111</v>
      </c>
      <c r="AD40" s="60" t="s">
        <v>111</v>
      </c>
      <c r="AE40" s="60" t="s">
        <v>111</v>
      </c>
      <c r="AF40" s="60" t="s">
        <v>111</v>
      </c>
      <c r="AG40" s="60">
        <v>199.66</v>
      </c>
      <c r="AH40" s="60">
        <v>99.864000000000004</v>
      </c>
      <c r="AI40" s="60" t="s">
        <v>111</v>
      </c>
      <c r="AJ40" s="60" t="s">
        <v>111</v>
      </c>
      <c r="AK40" s="60" t="s">
        <v>111</v>
      </c>
      <c r="AL40" s="60" t="s">
        <v>111</v>
      </c>
      <c r="AM40" s="60" t="s">
        <v>111</v>
      </c>
      <c r="AN40" s="61" t="s">
        <v>111</v>
      </c>
      <c r="AO40" s="61" t="s">
        <v>111</v>
      </c>
      <c r="AP40" s="61" t="s">
        <v>111</v>
      </c>
      <c r="AQ40" s="61" t="s">
        <v>111</v>
      </c>
      <c r="AR40" s="61" t="s">
        <v>111</v>
      </c>
      <c r="AS40" s="61" t="s">
        <v>111</v>
      </c>
      <c r="AT40" s="61" t="s">
        <v>111</v>
      </c>
      <c r="AU40" s="61" t="s">
        <v>111</v>
      </c>
      <c r="AV40" s="61" t="s">
        <v>111</v>
      </c>
      <c r="AW40" s="61" t="s">
        <v>111</v>
      </c>
      <c r="AX40" s="61" t="s">
        <v>111</v>
      </c>
      <c r="AY40" s="61" t="s">
        <v>111</v>
      </c>
      <c r="AZ40" s="61" t="s">
        <v>111</v>
      </c>
      <c r="BA40" s="62" t="str">
        <f t="shared" si="19"/>
        <v>121</v>
      </c>
      <c r="BB40" s="63" t="str">
        <f t="shared" si="20"/>
        <v>Springiness</v>
      </c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</row>
    <row r="41" spans="1:144" x14ac:dyDescent="0.25">
      <c r="A41" s="59" t="s">
        <v>144</v>
      </c>
      <c r="B41" s="59" t="s">
        <v>145</v>
      </c>
      <c r="C41" s="59">
        <v>50</v>
      </c>
      <c r="D41" s="59">
        <v>38</v>
      </c>
      <c r="E41" s="59">
        <v>12</v>
      </c>
      <c r="F41" s="48">
        <v>13</v>
      </c>
      <c r="G41" s="27" t="s">
        <v>110</v>
      </c>
      <c r="H41" s="27">
        <f t="shared" si="21"/>
        <v>777.42000000000007</v>
      </c>
      <c r="I41" s="38">
        <f t="shared" si="22"/>
        <v>777.42000000000007</v>
      </c>
      <c r="J41" s="60" t="s">
        <v>111</v>
      </c>
      <c r="K41" s="60" t="s">
        <v>111</v>
      </c>
      <c r="L41" s="60" t="s">
        <v>111</v>
      </c>
      <c r="M41" s="60" t="s">
        <v>111</v>
      </c>
      <c r="N41" s="60" t="s">
        <v>111</v>
      </c>
      <c r="O41" s="60" t="s">
        <v>111</v>
      </c>
      <c r="P41" s="60" t="s">
        <v>111</v>
      </c>
      <c r="Q41" s="60" t="s">
        <v>111</v>
      </c>
      <c r="R41" s="60">
        <v>157.30000000000001</v>
      </c>
      <c r="S41" s="60" t="s">
        <v>111</v>
      </c>
      <c r="T41" s="60" t="s">
        <v>111</v>
      </c>
      <c r="U41" s="60">
        <v>170</v>
      </c>
      <c r="V41" s="60">
        <v>149.62299999999999</v>
      </c>
      <c r="W41" s="60" t="s">
        <v>111</v>
      </c>
      <c r="X41" s="60" t="s">
        <v>111</v>
      </c>
      <c r="Y41" s="60" t="s">
        <v>111</v>
      </c>
      <c r="Z41" s="60" t="s">
        <v>111</v>
      </c>
      <c r="AA41" s="60" t="s">
        <v>111</v>
      </c>
      <c r="AB41" s="60" t="s">
        <v>111</v>
      </c>
      <c r="AC41" s="60" t="s">
        <v>111</v>
      </c>
      <c r="AD41" s="60" t="s">
        <v>111</v>
      </c>
      <c r="AE41" s="60">
        <v>300.49700000000001</v>
      </c>
      <c r="AF41" s="60" t="s">
        <v>111</v>
      </c>
      <c r="AG41" s="60" t="s">
        <v>111</v>
      </c>
      <c r="AH41" s="60" t="s">
        <v>111</v>
      </c>
      <c r="AI41" s="60" t="s">
        <v>111</v>
      </c>
      <c r="AJ41" s="60" t="s">
        <v>111</v>
      </c>
      <c r="AK41" s="60" t="s">
        <v>111</v>
      </c>
      <c r="AL41" s="60" t="s">
        <v>111</v>
      </c>
      <c r="AM41" s="60" t="s">
        <v>111</v>
      </c>
      <c r="AN41" s="61" t="s">
        <v>111</v>
      </c>
      <c r="AO41" s="61" t="s">
        <v>111</v>
      </c>
      <c r="AP41" s="61" t="s">
        <v>111</v>
      </c>
      <c r="AQ41" s="61" t="s">
        <v>111</v>
      </c>
      <c r="AR41" s="61" t="s">
        <v>111</v>
      </c>
      <c r="AS41" s="61" t="s">
        <v>111</v>
      </c>
      <c r="AT41" s="61" t="s">
        <v>111</v>
      </c>
      <c r="AU41" s="61" t="s">
        <v>111</v>
      </c>
      <c r="AV41" s="61" t="s">
        <v>111</v>
      </c>
      <c r="AW41" s="61" t="s">
        <v>111</v>
      </c>
      <c r="AX41" s="61" t="s">
        <v>111</v>
      </c>
      <c r="AY41" s="61" t="s">
        <v>111</v>
      </c>
      <c r="AZ41" s="61" t="s">
        <v>111</v>
      </c>
      <c r="BA41" s="62" t="str">
        <f t="shared" si="19"/>
        <v>183</v>
      </c>
      <c r="BB41" s="63" t="str">
        <f t="shared" si="20"/>
        <v>ClimEx-PE</v>
      </c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</row>
    <row r="42" spans="1:144" x14ac:dyDescent="0.25">
      <c r="A42" s="59" t="s">
        <v>146</v>
      </c>
      <c r="B42" s="59" t="s">
        <v>147</v>
      </c>
      <c r="C42" s="59">
        <v>45</v>
      </c>
      <c r="D42" s="59">
        <v>30</v>
      </c>
      <c r="E42" s="59">
        <v>25</v>
      </c>
      <c r="F42" s="63">
        <v>13</v>
      </c>
      <c r="G42" s="27" t="s">
        <v>110</v>
      </c>
      <c r="H42" s="27">
        <f>IF(G42="Y",SUM(J42:AL42),0)</f>
        <v>484.87199999999996</v>
      </c>
      <c r="I42" s="38">
        <f>IF(G42="Y",SUM(J42:AZ42),0)</f>
        <v>534.87199999999996</v>
      </c>
      <c r="J42" s="60" t="s">
        <v>111</v>
      </c>
      <c r="K42" s="60" t="s">
        <v>111</v>
      </c>
      <c r="L42" s="60" t="s">
        <v>111</v>
      </c>
      <c r="M42" s="60" t="s">
        <v>111</v>
      </c>
      <c r="N42" s="60" t="s">
        <v>111</v>
      </c>
      <c r="O42" s="60" t="s">
        <v>111</v>
      </c>
      <c r="P42" s="60" t="s">
        <v>111</v>
      </c>
      <c r="Q42" s="60" t="s">
        <v>111</v>
      </c>
      <c r="R42" s="60" t="s">
        <v>111</v>
      </c>
      <c r="S42" s="60" t="s">
        <v>111</v>
      </c>
      <c r="T42" s="60" t="s">
        <v>111</v>
      </c>
      <c r="U42" s="60" t="s">
        <v>111</v>
      </c>
      <c r="V42" s="60" t="s">
        <v>111</v>
      </c>
      <c r="W42" s="60" t="s">
        <v>111</v>
      </c>
      <c r="X42" s="60">
        <v>399.41399999999999</v>
      </c>
      <c r="Y42" s="60" t="s">
        <v>111</v>
      </c>
      <c r="Z42" s="60" t="s">
        <v>111</v>
      </c>
      <c r="AA42" s="60" t="s">
        <v>111</v>
      </c>
      <c r="AB42" s="60" t="s">
        <v>111</v>
      </c>
      <c r="AC42" s="60" t="s">
        <v>111</v>
      </c>
      <c r="AD42" s="60" t="s">
        <v>111</v>
      </c>
      <c r="AE42" s="60" t="s">
        <v>111</v>
      </c>
      <c r="AF42" s="60" t="s">
        <v>111</v>
      </c>
      <c r="AG42" s="60" t="s">
        <v>111</v>
      </c>
      <c r="AH42" s="60">
        <v>85.457999999999998</v>
      </c>
      <c r="AI42" s="60" t="s">
        <v>111</v>
      </c>
      <c r="AJ42" s="60" t="s">
        <v>111</v>
      </c>
      <c r="AK42" s="60" t="s">
        <v>111</v>
      </c>
      <c r="AL42" s="60" t="s">
        <v>111</v>
      </c>
      <c r="AM42" s="60" t="s">
        <v>111</v>
      </c>
      <c r="AN42" s="61" t="s">
        <v>111</v>
      </c>
      <c r="AO42" s="61" t="s">
        <v>111</v>
      </c>
      <c r="AP42" s="61" t="s">
        <v>111</v>
      </c>
      <c r="AQ42" s="61" t="s">
        <v>111</v>
      </c>
      <c r="AR42" s="61" t="s">
        <v>111</v>
      </c>
      <c r="AS42" s="61" t="s">
        <v>111</v>
      </c>
      <c r="AT42" s="61" t="s">
        <v>111</v>
      </c>
      <c r="AU42" s="61">
        <v>50</v>
      </c>
      <c r="AV42" s="61" t="s">
        <v>111</v>
      </c>
      <c r="AW42" s="61" t="s">
        <v>111</v>
      </c>
      <c r="AX42" s="61" t="s">
        <v>111</v>
      </c>
      <c r="AY42" s="61" t="s">
        <v>111</v>
      </c>
      <c r="AZ42" s="61" t="s">
        <v>111</v>
      </c>
      <c r="BA42" s="62" t="str">
        <f>MID(A42,18,3)</f>
        <v>247</v>
      </c>
      <c r="BB42" s="63" t="str">
        <f>B42</f>
        <v>MORE4WATER</v>
      </c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</row>
    <row r="43" spans="1:144" x14ac:dyDescent="0.25">
      <c r="A43" s="59" t="s">
        <v>148</v>
      </c>
      <c r="B43" s="59" t="s">
        <v>149</v>
      </c>
      <c r="C43" s="59">
        <v>0</v>
      </c>
      <c r="D43" s="59">
        <v>100</v>
      </c>
      <c r="E43" s="59">
        <v>0</v>
      </c>
      <c r="F43" s="63">
        <v>13</v>
      </c>
      <c r="G43" s="27" t="s">
        <v>110</v>
      </c>
      <c r="H43" s="27">
        <f t="shared" si="21"/>
        <v>844.42599999999993</v>
      </c>
      <c r="I43" s="38">
        <f t="shared" si="22"/>
        <v>1100.306</v>
      </c>
      <c r="J43" s="60" t="s">
        <v>111</v>
      </c>
      <c r="K43" s="60" t="s">
        <v>111</v>
      </c>
      <c r="L43" s="60" t="s">
        <v>111</v>
      </c>
      <c r="M43" s="60" t="s">
        <v>111</v>
      </c>
      <c r="N43" s="60" t="s">
        <v>111</v>
      </c>
      <c r="O43" s="60" t="s">
        <v>111</v>
      </c>
      <c r="P43" s="60" t="s">
        <v>111</v>
      </c>
      <c r="Q43" s="60" t="s">
        <v>111</v>
      </c>
      <c r="R43" s="60" t="s">
        <v>111</v>
      </c>
      <c r="S43" s="60" t="s">
        <v>111</v>
      </c>
      <c r="T43" s="60">
        <v>400.00099999999998</v>
      </c>
      <c r="U43" s="60" t="s">
        <v>111</v>
      </c>
      <c r="V43" s="60">
        <v>150</v>
      </c>
      <c r="W43" s="60" t="s">
        <v>111</v>
      </c>
      <c r="X43" s="60" t="s">
        <v>111</v>
      </c>
      <c r="Y43" s="60" t="s">
        <v>111</v>
      </c>
      <c r="Z43" s="60" t="s">
        <v>111</v>
      </c>
      <c r="AA43" s="60" t="s">
        <v>111</v>
      </c>
      <c r="AB43" s="60" t="s">
        <v>111</v>
      </c>
      <c r="AC43" s="60" t="s">
        <v>111</v>
      </c>
      <c r="AD43" s="60" t="s">
        <v>111</v>
      </c>
      <c r="AE43" s="60">
        <v>294.42500000000001</v>
      </c>
      <c r="AF43" s="60" t="s">
        <v>111</v>
      </c>
      <c r="AG43" s="60" t="s">
        <v>111</v>
      </c>
      <c r="AH43" s="60" t="s">
        <v>111</v>
      </c>
      <c r="AI43" s="60" t="s">
        <v>111</v>
      </c>
      <c r="AJ43" s="60" t="s">
        <v>111</v>
      </c>
      <c r="AK43" s="60" t="s">
        <v>111</v>
      </c>
      <c r="AL43" s="60" t="s">
        <v>111</v>
      </c>
      <c r="AM43" s="60" t="s">
        <v>111</v>
      </c>
      <c r="AN43" s="61" t="s">
        <v>111</v>
      </c>
      <c r="AO43" s="61" t="s">
        <v>111</v>
      </c>
      <c r="AP43" s="61" t="s">
        <v>111</v>
      </c>
      <c r="AQ43" s="61" t="s">
        <v>111</v>
      </c>
      <c r="AR43" s="61" t="s">
        <v>111</v>
      </c>
      <c r="AS43" s="61" t="s">
        <v>111</v>
      </c>
      <c r="AT43" s="61" t="s">
        <v>111</v>
      </c>
      <c r="AU43" s="61" t="s">
        <v>111</v>
      </c>
      <c r="AV43" s="61" t="s">
        <v>111</v>
      </c>
      <c r="AW43" s="61" t="s">
        <v>111</v>
      </c>
      <c r="AX43" s="61" t="s">
        <v>111</v>
      </c>
      <c r="AY43" s="61">
        <v>255.88</v>
      </c>
      <c r="AZ43" s="61" t="s">
        <v>111</v>
      </c>
      <c r="BA43" s="62" t="str">
        <f t="shared" si="19"/>
        <v>262</v>
      </c>
      <c r="BB43" s="63" t="str">
        <f t="shared" si="20"/>
        <v>PreVir</v>
      </c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</row>
    <row r="44" spans="1:144" x14ac:dyDescent="0.25">
      <c r="A44" s="59" t="s">
        <v>150</v>
      </c>
      <c r="B44" s="59" t="s">
        <v>151</v>
      </c>
      <c r="C44" s="59">
        <v>40</v>
      </c>
      <c r="D44" s="59">
        <v>35</v>
      </c>
      <c r="E44" s="59">
        <v>25</v>
      </c>
      <c r="F44" s="63">
        <v>13</v>
      </c>
      <c r="G44" s="27" t="s">
        <v>110</v>
      </c>
      <c r="H44" s="27">
        <f t="shared" si="21"/>
        <v>906.98900000000003</v>
      </c>
      <c r="I44" s="38">
        <f t="shared" si="22"/>
        <v>906.98900000000003</v>
      </c>
      <c r="J44" s="60" t="s">
        <v>111</v>
      </c>
      <c r="K44" s="60" t="s">
        <v>111</v>
      </c>
      <c r="L44" s="60" t="s">
        <v>111</v>
      </c>
      <c r="M44" s="60" t="s">
        <v>111</v>
      </c>
      <c r="N44" s="60" t="s">
        <v>111</v>
      </c>
      <c r="O44" s="60">
        <v>399.72</v>
      </c>
      <c r="P44" s="60" t="s">
        <v>111</v>
      </c>
      <c r="Q44" s="60" t="s">
        <v>111</v>
      </c>
      <c r="R44" s="60" t="s">
        <v>111</v>
      </c>
      <c r="S44" s="60" t="s">
        <v>111</v>
      </c>
      <c r="T44" s="60" t="s">
        <v>111</v>
      </c>
      <c r="U44" s="60" t="s">
        <v>111</v>
      </c>
      <c r="V44" s="60" t="s">
        <v>111</v>
      </c>
      <c r="W44" s="60" t="s">
        <v>111</v>
      </c>
      <c r="X44" s="60">
        <v>208.73099999999999</v>
      </c>
      <c r="Y44" s="60" t="s">
        <v>111</v>
      </c>
      <c r="Z44" s="60" t="s">
        <v>111</v>
      </c>
      <c r="AA44" s="60" t="s">
        <v>111</v>
      </c>
      <c r="AB44" s="60" t="s">
        <v>111</v>
      </c>
      <c r="AC44" s="60" t="s">
        <v>111</v>
      </c>
      <c r="AD44" s="60" t="s">
        <v>111</v>
      </c>
      <c r="AE44" s="60">
        <v>298.53800000000001</v>
      </c>
      <c r="AF44" s="60" t="s">
        <v>111</v>
      </c>
      <c r="AG44" s="60" t="s">
        <v>111</v>
      </c>
      <c r="AH44" s="60" t="s">
        <v>111</v>
      </c>
      <c r="AI44" s="60" t="s">
        <v>111</v>
      </c>
      <c r="AJ44" s="60" t="s">
        <v>111</v>
      </c>
      <c r="AK44" s="60" t="s">
        <v>111</v>
      </c>
      <c r="AL44" s="60" t="s">
        <v>111</v>
      </c>
      <c r="AM44" s="60" t="s">
        <v>111</v>
      </c>
      <c r="AN44" s="61" t="s">
        <v>111</v>
      </c>
      <c r="AO44" s="61" t="s">
        <v>111</v>
      </c>
      <c r="AP44" s="61" t="s">
        <v>111</v>
      </c>
      <c r="AQ44" s="61" t="s">
        <v>111</v>
      </c>
      <c r="AR44" s="61" t="s">
        <v>111</v>
      </c>
      <c r="AS44" s="61" t="s">
        <v>111</v>
      </c>
      <c r="AT44" s="61" t="s">
        <v>111</v>
      </c>
      <c r="AU44" s="61" t="s">
        <v>111</v>
      </c>
      <c r="AV44" s="61" t="s">
        <v>111</v>
      </c>
      <c r="AW44" s="61" t="s">
        <v>111</v>
      </c>
      <c r="AX44" s="61" t="s">
        <v>111</v>
      </c>
      <c r="AY44" s="61" t="s">
        <v>111</v>
      </c>
      <c r="AZ44" s="61" t="s">
        <v>111</v>
      </c>
      <c r="BA44" s="62" t="str">
        <f t="shared" si="19"/>
        <v>302</v>
      </c>
      <c r="BB44" s="63" t="str">
        <f t="shared" si="20"/>
        <v>GreenAdapt2Extremes</v>
      </c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</row>
    <row r="45" spans="1:144" x14ac:dyDescent="0.25">
      <c r="A45" s="59" t="s">
        <v>152</v>
      </c>
      <c r="B45" s="59" t="s">
        <v>153</v>
      </c>
      <c r="C45" s="59">
        <v>40</v>
      </c>
      <c r="D45" s="59">
        <v>50</v>
      </c>
      <c r="E45" s="59">
        <v>10</v>
      </c>
      <c r="F45" s="63">
        <v>13</v>
      </c>
      <c r="G45" s="27" t="s">
        <v>110</v>
      </c>
      <c r="H45" s="27">
        <f t="shared" si="21"/>
        <v>843.77499999999986</v>
      </c>
      <c r="I45" s="38">
        <f t="shared" si="22"/>
        <v>1130.7749999999999</v>
      </c>
      <c r="J45" s="60" t="s">
        <v>111</v>
      </c>
      <c r="K45" s="60" t="s">
        <v>111</v>
      </c>
      <c r="L45" s="60" t="s">
        <v>111</v>
      </c>
      <c r="M45" s="60" t="s">
        <v>111</v>
      </c>
      <c r="N45" s="60" t="s">
        <v>111</v>
      </c>
      <c r="O45" s="60" t="s">
        <v>111</v>
      </c>
      <c r="P45" s="60" t="s">
        <v>111</v>
      </c>
      <c r="Q45" s="60" t="s">
        <v>111</v>
      </c>
      <c r="R45" s="60" t="s">
        <v>111</v>
      </c>
      <c r="S45" s="60" t="s">
        <v>111</v>
      </c>
      <c r="T45" s="60" t="s">
        <v>111</v>
      </c>
      <c r="U45" s="60" t="s">
        <v>111</v>
      </c>
      <c r="V45" s="60" t="s">
        <v>111</v>
      </c>
      <c r="W45" s="60" t="s">
        <v>111</v>
      </c>
      <c r="X45" s="60" t="s">
        <v>111</v>
      </c>
      <c r="Y45" s="60" t="s">
        <v>111</v>
      </c>
      <c r="Z45" s="60" t="s">
        <v>111</v>
      </c>
      <c r="AA45" s="60" t="s">
        <v>111</v>
      </c>
      <c r="AB45" s="60" t="s">
        <v>111</v>
      </c>
      <c r="AC45" s="60" t="s">
        <v>111</v>
      </c>
      <c r="AD45" s="60" t="s">
        <v>111</v>
      </c>
      <c r="AE45" s="60" t="s">
        <v>111</v>
      </c>
      <c r="AF45" s="60">
        <v>299.988</v>
      </c>
      <c r="AG45" s="60" t="s">
        <v>111</v>
      </c>
      <c r="AH45" s="60" t="s">
        <v>111</v>
      </c>
      <c r="AI45" s="60" t="s">
        <v>111</v>
      </c>
      <c r="AJ45" s="60">
        <v>497.72699999999998</v>
      </c>
      <c r="AK45" s="60" t="s">
        <v>111</v>
      </c>
      <c r="AL45" s="60">
        <v>46.06</v>
      </c>
      <c r="AM45" s="60" t="s">
        <v>111</v>
      </c>
      <c r="AN45" s="61" t="s">
        <v>111</v>
      </c>
      <c r="AO45" s="61" t="s">
        <v>111</v>
      </c>
      <c r="AP45" s="61" t="s">
        <v>111</v>
      </c>
      <c r="AQ45" s="61" t="s">
        <v>111</v>
      </c>
      <c r="AR45" s="61" t="s">
        <v>111</v>
      </c>
      <c r="AS45" s="61" t="s">
        <v>111</v>
      </c>
      <c r="AT45" s="61" t="s">
        <v>111</v>
      </c>
      <c r="AU45" s="61" t="s">
        <v>111</v>
      </c>
      <c r="AV45" s="61" t="s">
        <v>111</v>
      </c>
      <c r="AW45" s="61" t="s">
        <v>111</v>
      </c>
      <c r="AX45" s="61" t="s">
        <v>111</v>
      </c>
      <c r="AY45" s="61">
        <v>287</v>
      </c>
      <c r="AZ45" s="61" t="s">
        <v>111</v>
      </c>
      <c r="BA45" s="62" t="str">
        <f t="shared" si="19"/>
        <v>316</v>
      </c>
      <c r="BB45" s="63" t="str">
        <f t="shared" si="20"/>
        <v>SmartWater4Future</v>
      </c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</row>
    <row r="46" spans="1:144" x14ac:dyDescent="0.25">
      <c r="A46" s="59" t="s">
        <v>154</v>
      </c>
      <c r="B46" s="59" t="s">
        <v>155</v>
      </c>
      <c r="C46" s="59">
        <v>40</v>
      </c>
      <c r="D46" s="59">
        <v>50</v>
      </c>
      <c r="E46" s="59">
        <v>10</v>
      </c>
      <c r="F46" s="48">
        <v>13</v>
      </c>
      <c r="G46" s="27" t="s">
        <v>110</v>
      </c>
      <c r="H46" s="27">
        <f t="shared" si="21"/>
        <v>1182.24</v>
      </c>
      <c r="I46" s="38">
        <f t="shared" si="22"/>
        <v>1182.24</v>
      </c>
      <c r="J46" s="60" t="s">
        <v>111</v>
      </c>
      <c r="K46" s="60" t="s">
        <v>111</v>
      </c>
      <c r="L46" s="60" t="s">
        <v>111</v>
      </c>
      <c r="M46" s="60" t="s">
        <v>111</v>
      </c>
      <c r="N46" s="60" t="s">
        <v>111</v>
      </c>
      <c r="O46" s="60" t="s">
        <v>111</v>
      </c>
      <c r="P46" s="60">
        <v>498.24</v>
      </c>
      <c r="Q46" s="60">
        <v>150</v>
      </c>
      <c r="R46" s="60" t="s">
        <v>111</v>
      </c>
      <c r="S46" s="60" t="s">
        <v>111</v>
      </c>
      <c r="T46" s="60" t="s">
        <v>111</v>
      </c>
      <c r="U46" s="60" t="s">
        <v>111</v>
      </c>
      <c r="V46" s="60" t="s">
        <v>111</v>
      </c>
      <c r="W46" s="60" t="s">
        <v>111</v>
      </c>
      <c r="X46" s="60" t="s">
        <v>111</v>
      </c>
      <c r="Y46" s="60" t="s">
        <v>111</v>
      </c>
      <c r="Z46" s="60" t="s">
        <v>111</v>
      </c>
      <c r="AA46" s="60" t="s">
        <v>111</v>
      </c>
      <c r="AB46" s="60">
        <v>134</v>
      </c>
      <c r="AC46" s="60" t="s">
        <v>111</v>
      </c>
      <c r="AD46" s="60" t="s">
        <v>111</v>
      </c>
      <c r="AE46" s="60" t="s">
        <v>111</v>
      </c>
      <c r="AF46" s="60">
        <v>400</v>
      </c>
      <c r="AG46" s="60" t="s">
        <v>111</v>
      </c>
      <c r="AH46" s="60" t="s">
        <v>111</v>
      </c>
      <c r="AI46" s="60" t="s">
        <v>111</v>
      </c>
      <c r="AJ46" s="60" t="s">
        <v>111</v>
      </c>
      <c r="AK46" s="60" t="s">
        <v>111</v>
      </c>
      <c r="AL46" s="60" t="s">
        <v>111</v>
      </c>
      <c r="AM46" s="60" t="s">
        <v>111</v>
      </c>
      <c r="AN46" s="61" t="s">
        <v>111</v>
      </c>
      <c r="AO46" s="61" t="s">
        <v>111</v>
      </c>
      <c r="AP46" s="61" t="s">
        <v>111</v>
      </c>
      <c r="AQ46" s="61" t="s">
        <v>111</v>
      </c>
      <c r="AR46" s="61" t="s">
        <v>111</v>
      </c>
      <c r="AS46" s="61" t="s">
        <v>111</v>
      </c>
      <c r="AT46" s="61" t="s">
        <v>111</v>
      </c>
      <c r="AU46" s="61" t="s">
        <v>111</v>
      </c>
      <c r="AV46" s="61" t="s">
        <v>111</v>
      </c>
      <c r="AW46" s="61" t="s">
        <v>111</v>
      </c>
      <c r="AX46" s="61" t="s">
        <v>111</v>
      </c>
      <c r="AY46" s="61" t="s">
        <v>111</v>
      </c>
      <c r="AZ46" s="61" t="s">
        <v>111</v>
      </c>
      <c r="BA46" s="62" t="str">
        <f t="shared" si="19"/>
        <v>332</v>
      </c>
      <c r="BB46" s="63" t="str">
        <f t="shared" si="20"/>
        <v>ECCO</v>
      </c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</row>
    <row r="47" spans="1:144" hidden="1" x14ac:dyDescent="0.25">
      <c r="A47" s="55" t="s">
        <v>156</v>
      </c>
      <c r="B47" s="55" t="s">
        <v>157</v>
      </c>
      <c r="C47" s="55"/>
      <c r="D47" s="55"/>
      <c r="E47" s="55"/>
      <c r="F47" s="63">
        <v>13</v>
      </c>
      <c r="G47" s="16" t="s">
        <v>158</v>
      </c>
      <c r="H47" s="27">
        <f>IF(G47="Y",SUM(J47:AL47),0)</f>
        <v>0</v>
      </c>
      <c r="I47" s="68">
        <f>IF(G47="Y",SUM(J47:AZ47),0)</f>
        <v>0</v>
      </c>
      <c r="J47" s="69" t="s">
        <v>111</v>
      </c>
      <c r="K47" s="69" t="s">
        <v>111</v>
      </c>
      <c r="L47" s="69" t="s">
        <v>111</v>
      </c>
      <c r="M47" s="69" t="s">
        <v>111</v>
      </c>
      <c r="N47" s="69" t="s">
        <v>111</v>
      </c>
      <c r="O47" s="69">
        <v>399.95600000000002</v>
      </c>
      <c r="P47" s="69" t="s">
        <v>111</v>
      </c>
      <c r="Q47" s="69" t="s">
        <v>111</v>
      </c>
      <c r="R47" s="69" t="s">
        <v>111</v>
      </c>
      <c r="S47" s="69" t="s">
        <v>111</v>
      </c>
      <c r="T47" s="69" t="s">
        <v>111</v>
      </c>
      <c r="U47" s="69" t="s">
        <v>111</v>
      </c>
      <c r="V47" s="69" t="s">
        <v>111</v>
      </c>
      <c r="W47" s="69">
        <v>190</v>
      </c>
      <c r="X47" s="69">
        <v>299.25</v>
      </c>
      <c r="Y47" s="69" t="s">
        <v>111</v>
      </c>
      <c r="Z47" s="69" t="s">
        <v>111</v>
      </c>
      <c r="AA47" s="69" t="s">
        <v>111</v>
      </c>
      <c r="AB47" s="69" t="s">
        <v>111</v>
      </c>
      <c r="AC47" s="69" t="s">
        <v>111</v>
      </c>
      <c r="AD47" s="69" t="s">
        <v>111</v>
      </c>
      <c r="AE47" s="69">
        <v>297.90699999999998</v>
      </c>
      <c r="AF47" s="69">
        <v>300</v>
      </c>
      <c r="AG47" s="69" t="s">
        <v>111</v>
      </c>
      <c r="AH47" s="69" t="s">
        <v>111</v>
      </c>
      <c r="AI47" s="69" t="s">
        <v>111</v>
      </c>
      <c r="AJ47" s="69" t="s">
        <v>111</v>
      </c>
      <c r="AK47" s="69" t="s">
        <v>111</v>
      </c>
      <c r="AL47" s="69" t="s">
        <v>111</v>
      </c>
      <c r="AM47" s="69" t="s">
        <v>111</v>
      </c>
      <c r="AN47" s="69" t="s">
        <v>111</v>
      </c>
      <c r="AO47" s="69" t="s">
        <v>111</v>
      </c>
      <c r="AP47" s="69" t="s">
        <v>111</v>
      </c>
      <c r="AQ47" s="69" t="s">
        <v>111</v>
      </c>
      <c r="AR47" s="69" t="s">
        <v>111</v>
      </c>
      <c r="AS47" s="69" t="s">
        <v>111</v>
      </c>
      <c r="AT47" s="69" t="s">
        <v>111</v>
      </c>
      <c r="AU47" s="69" t="s">
        <v>111</v>
      </c>
      <c r="AV47" s="69" t="s">
        <v>111</v>
      </c>
      <c r="AW47" s="69" t="s">
        <v>111</v>
      </c>
      <c r="AX47" s="69" t="s">
        <v>111</v>
      </c>
      <c r="AY47" s="69" t="s">
        <v>111</v>
      </c>
      <c r="AZ47" s="69" t="s">
        <v>111</v>
      </c>
      <c r="BA47" s="70" t="str">
        <f>MID(A47,18,3)</f>
        <v>295</v>
      </c>
      <c r="BB47" s="71" t="str">
        <f>B47</f>
        <v>RUBI</v>
      </c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</row>
    <row r="48" spans="1:144" hidden="1" x14ac:dyDescent="0.25">
      <c r="A48" s="55" t="s">
        <v>159</v>
      </c>
      <c r="B48" s="55" t="s">
        <v>160</v>
      </c>
      <c r="C48" s="55"/>
      <c r="D48" s="55"/>
      <c r="E48" s="55"/>
      <c r="F48" s="48">
        <v>13</v>
      </c>
      <c r="G48" s="16" t="s">
        <v>158</v>
      </c>
      <c r="H48" s="27">
        <f>IF(G48="Y",SUM(J48:AL48),0)</f>
        <v>0</v>
      </c>
      <c r="I48" s="68">
        <f>IF(G48="Y",SUM(J48:AZ48),0)</f>
        <v>0</v>
      </c>
      <c r="J48" s="69">
        <v>256.47000000000003</v>
      </c>
      <c r="K48" s="69" t="s">
        <v>111</v>
      </c>
      <c r="L48" s="69" t="s">
        <v>111</v>
      </c>
      <c r="M48" s="69" t="s">
        <v>111</v>
      </c>
      <c r="N48" s="69" t="s">
        <v>111</v>
      </c>
      <c r="O48" s="69">
        <v>249.952</v>
      </c>
      <c r="P48" s="69" t="s">
        <v>111</v>
      </c>
      <c r="Q48" s="69" t="s">
        <v>111</v>
      </c>
      <c r="R48" s="69">
        <v>197.23</v>
      </c>
      <c r="S48" s="69" t="s">
        <v>111</v>
      </c>
      <c r="T48" s="69" t="s">
        <v>111</v>
      </c>
      <c r="U48" s="69" t="s">
        <v>111</v>
      </c>
      <c r="V48" s="69" t="s">
        <v>111</v>
      </c>
      <c r="W48" s="69" t="s">
        <v>111</v>
      </c>
      <c r="X48" s="69">
        <v>299.25</v>
      </c>
      <c r="Y48" s="69" t="s">
        <v>111</v>
      </c>
      <c r="Z48" s="69" t="s">
        <v>111</v>
      </c>
      <c r="AA48" s="69" t="s">
        <v>111</v>
      </c>
      <c r="AB48" s="69" t="s">
        <v>111</v>
      </c>
      <c r="AC48" s="69" t="s">
        <v>111</v>
      </c>
      <c r="AD48" s="69" t="s">
        <v>111</v>
      </c>
      <c r="AE48" s="69">
        <v>299.75599999999997</v>
      </c>
      <c r="AF48" s="69" t="s">
        <v>111</v>
      </c>
      <c r="AG48" s="69" t="s">
        <v>111</v>
      </c>
      <c r="AH48" s="69" t="s">
        <v>111</v>
      </c>
      <c r="AI48" s="69" t="s">
        <v>111</v>
      </c>
      <c r="AJ48" s="69" t="s">
        <v>111</v>
      </c>
      <c r="AK48" s="69" t="s">
        <v>111</v>
      </c>
      <c r="AL48" s="69" t="s">
        <v>111</v>
      </c>
      <c r="AM48" s="69" t="s">
        <v>111</v>
      </c>
      <c r="AN48" s="69" t="s">
        <v>111</v>
      </c>
      <c r="AO48" s="69" t="s">
        <v>111</v>
      </c>
      <c r="AP48" s="69" t="s">
        <v>111</v>
      </c>
      <c r="AQ48" s="69" t="s">
        <v>111</v>
      </c>
      <c r="AR48" s="69" t="s">
        <v>111</v>
      </c>
      <c r="AS48" s="69">
        <v>49.923999999999999</v>
      </c>
      <c r="AT48" s="69" t="s">
        <v>111</v>
      </c>
      <c r="AU48" s="69" t="s">
        <v>111</v>
      </c>
      <c r="AV48" s="69" t="s">
        <v>111</v>
      </c>
      <c r="AW48" s="69" t="s">
        <v>111</v>
      </c>
      <c r="AX48" s="69" t="s">
        <v>111</v>
      </c>
      <c r="AY48" s="69" t="s">
        <v>111</v>
      </c>
      <c r="AZ48" s="69">
        <v>117.044</v>
      </c>
      <c r="BA48" s="70" t="str">
        <f>MID(A48,18,3)</f>
        <v>026</v>
      </c>
      <c r="BB48" s="71" t="str">
        <f>B48</f>
        <v>RES2EXTREMES</v>
      </c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</row>
    <row r="49" spans="1:144" hidden="1" x14ac:dyDescent="0.25">
      <c r="A49" s="55" t="s">
        <v>161</v>
      </c>
      <c r="B49" s="55" t="s">
        <v>162</v>
      </c>
      <c r="C49" s="55"/>
      <c r="D49" s="55"/>
      <c r="E49" s="55"/>
      <c r="F49" s="48">
        <v>13</v>
      </c>
      <c r="G49" s="16" t="s">
        <v>158</v>
      </c>
      <c r="H49" s="27">
        <f>IF(G49="Y",SUM(J49:AL49),0)</f>
        <v>0</v>
      </c>
      <c r="I49" s="68">
        <f>IF(G49="Y",SUM(J49:AZ49),0)</f>
        <v>0</v>
      </c>
      <c r="J49" s="69">
        <v>374.50400000000002</v>
      </c>
      <c r="K49" s="69" t="s">
        <v>111</v>
      </c>
      <c r="L49" s="69" t="s">
        <v>111</v>
      </c>
      <c r="M49" s="69" t="s">
        <v>111</v>
      </c>
      <c r="N49" s="69" t="s">
        <v>111</v>
      </c>
      <c r="O49" s="69" t="s">
        <v>111</v>
      </c>
      <c r="P49" s="69" t="s">
        <v>111</v>
      </c>
      <c r="Q49" s="69" t="s">
        <v>111</v>
      </c>
      <c r="R49" s="69" t="s">
        <v>111</v>
      </c>
      <c r="S49" s="69" t="s">
        <v>111</v>
      </c>
      <c r="T49" s="69" t="s">
        <v>111</v>
      </c>
      <c r="U49" s="69" t="s">
        <v>111</v>
      </c>
      <c r="V49" s="69" t="s">
        <v>111</v>
      </c>
      <c r="W49" s="69" t="s">
        <v>111</v>
      </c>
      <c r="X49" s="69">
        <v>360.15</v>
      </c>
      <c r="Y49" s="69" t="s">
        <v>111</v>
      </c>
      <c r="Z49" s="69" t="s">
        <v>111</v>
      </c>
      <c r="AA49" s="69" t="s">
        <v>111</v>
      </c>
      <c r="AB49" s="69" t="s">
        <v>111</v>
      </c>
      <c r="AC49" s="69" t="s">
        <v>111</v>
      </c>
      <c r="AD49" s="69" t="s">
        <v>111</v>
      </c>
      <c r="AE49" s="69">
        <v>278.59300000000002</v>
      </c>
      <c r="AF49" s="69" t="s">
        <v>111</v>
      </c>
      <c r="AG49" s="69" t="s">
        <v>111</v>
      </c>
      <c r="AH49" s="69">
        <v>99.995999999999995</v>
      </c>
      <c r="AI49" s="69" t="s">
        <v>111</v>
      </c>
      <c r="AJ49" s="69" t="s">
        <v>111</v>
      </c>
      <c r="AK49" s="69" t="s">
        <v>111</v>
      </c>
      <c r="AL49" s="69" t="s">
        <v>111</v>
      </c>
      <c r="AM49" s="69" t="s">
        <v>111</v>
      </c>
      <c r="AN49" s="69" t="s">
        <v>111</v>
      </c>
      <c r="AO49" s="69" t="s">
        <v>111</v>
      </c>
      <c r="AP49" s="69" t="s">
        <v>111</v>
      </c>
      <c r="AQ49" s="69" t="s">
        <v>111</v>
      </c>
      <c r="AR49" s="69" t="s">
        <v>111</v>
      </c>
      <c r="AS49" s="69" t="s">
        <v>111</v>
      </c>
      <c r="AT49" s="69">
        <v>50</v>
      </c>
      <c r="AU49" s="69" t="s">
        <v>111</v>
      </c>
      <c r="AV49" s="69" t="s">
        <v>111</v>
      </c>
      <c r="AW49" s="69" t="s">
        <v>111</v>
      </c>
      <c r="AX49" s="69" t="s">
        <v>111</v>
      </c>
      <c r="AY49" s="69" t="s">
        <v>111</v>
      </c>
      <c r="AZ49" s="69">
        <v>120.648</v>
      </c>
      <c r="BA49" s="70" t="str">
        <f>MID(A49,18,3)</f>
        <v>194</v>
      </c>
      <c r="BB49" s="71" t="str">
        <f>B49</f>
        <v>DROP</v>
      </c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</row>
    <row r="50" spans="1:144" hidden="1" x14ac:dyDescent="0.25">
      <c r="A50" s="55" t="s">
        <v>163</v>
      </c>
      <c r="B50" s="55" t="s">
        <v>164</v>
      </c>
      <c r="C50" s="55"/>
      <c r="D50" s="55"/>
      <c r="E50" s="55"/>
      <c r="F50" s="63">
        <v>13</v>
      </c>
      <c r="G50" s="16" t="s">
        <v>158</v>
      </c>
      <c r="H50" s="27">
        <f>IF(G50="Y",SUM(J50:AL50),0)</f>
        <v>0</v>
      </c>
      <c r="I50" s="68">
        <f>IF(G50="Y",SUM(J50:AZ50),0)</f>
        <v>0</v>
      </c>
      <c r="J50" s="69" t="s">
        <v>111</v>
      </c>
      <c r="K50" s="69" t="s">
        <v>111</v>
      </c>
      <c r="L50" s="69" t="s">
        <v>111</v>
      </c>
      <c r="M50" s="69" t="s">
        <v>111</v>
      </c>
      <c r="N50" s="69" t="s">
        <v>111</v>
      </c>
      <c r="O50" s="69">
        <v>249.84700000000001</v>
      </c>
      <c r="P50" s="69">
        <v>199.8</v>
      </c>
      <c r="Q50" s="69">
        <v>150</v>
      </c>
      <c r="R50" s="69">
        <v>205.7</v>
      </c>
      <c r="S50" s="69" t="s">
        <v>111</v>
      </c>
      <c r="T50" s="69" t="s">
        <v>111</v>
      </c>
      <c r="U50" s="69" t="s">
        <v>111</v>
      </c>
      <c r="V50" s="69" t="s">
        <v>111</v>
      </c>
      <c r="W50" s="69" t="s">
        <v>111</v>
      </c>
      <c r="X50" s="69" t="s">
        <v>111</v>
      </c>
      <c r="Y50" s="69" t="s">
        <v>111</v>
      </c>
      <c r="Z50" s="69" t="s">
        <v>111</v>
      </c>
      <c r="AA50" s="69" t="s">
        <v>111</v>
      </c>
      <c r="AB50" s="69" t="s">
        <v>111</v>
      </c>
      <c r="AC50" s="69" t="s">
        <v>111</v>
      </c>
      <c r="AD50" s="69" t="s">
        <v>111</v>
      </c>
      <c r="AE50" s="69" t="s">
        <v>111</v>
      </c>
      <c r="AF50" s="69">
        <v>400</v>
      </c>
      <c r="AG50" s="69" t="s">
        <v>111</v>
      </c>
      <c r="AH50" s="69" t="s">
        <v>111</v>
      </c>
      <c r="AI50" s="69" t="s">
        <v>111</v>
      </c>
      <c r="AJ50" s="69" t="s">
        <v>111</v>
      </c>
      <c r="AK50" s="69" t="s">
        <v>111</v>
      </c>
      <c r="AL50" s="69" t="s">
        <v>111</v>
      </c>
      <c r="AM50" s="69" t="s">
        <v>111</v>
      </c>
      <c r="AN50" s="69" t="s">
        <v>111</v>
      </c>
      <c r="AO50" s="69" t="s">
        <v>111</v>
      </c>
      <c r="AP50" s="69" t="s">
        <v>111</v>
      </c>
      <c r="AQ50" s="69" t="s">
        <v>111</v>
      </c>
      <c r="AR50" s="69" t="s">
        <v>111</v>
      </c>
      <c r="AS50" s="69" t="s">
        <v>111</v>
      </c>
      <c r="AT50" s="69" t="s">
        <v>111</v>
      </c>
      <c r="AU50" s="69" t="s">
        <v>111</v>
      </c>
      <c r="AV50" s="69" t="s">
        <v>111</v>
      </c>
      <c r="AW50" s="69" t="s">
        <v>111</v>
      </c>
      <c r="AX50" s="69" t="s">
        <v>111</v>
      </c>
      <c r="AY50" s="69" t="s">
        <v>111</v>
      </c>
      <c r="AZ50" s="69">
        <v>119.819</v>
      </c>
      <c r="BA50" s="70" t="str">
        <f>MID(A50,18,3)</f>
        <v>256</v>
      </c>
      <c r="BB50" s="71" t="str">
        <f>B50</f>
        <v>iCatch</v>
      </c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</row>
    <row r="51" spans="1:144" hidden="1" x14ac:dyDescent="0.25">
      <c r="A51" s="55" t="s">
        <v>165</v>
      </c>
      <c r="B51" s="55" t="s">
        <v>166</v>
      </c>
      <c r="C51" s="55"/>
      <c r="D51" s="55"/>
      <c r="E51" s="55"/>
      <c r="F51" s="63">
        <v>12.5</v>
      </c>
      <c r="G51" s="16" t="s">
        <v>158</v>
      </c>
      <c r="H51" s="27">
        <f t="shared" si="21"/>
        <v>0</v>
      </c>
      <c r="I51" s="38">
        <f t="shared" si="22"/>
        <v>0</v>
      </c>
      <c r="J51" s="69" t="s">
        <v>111</v>
      </c>
      <c r="K51" s="69" t="s">
        <v>111</v>
      </c>
      <c r="L51" s="69" t="s">
        <v>111</v>
      </c>
      <c r="M51" s="69" t="s">
        <v>111</v>
      </c>
      <c r="N51" s="69" t="s">
        <v>111</v>
      </c>
      <c r="O51" s="69" t="s">
        <v>111</v>
      </c>
      <c r="P51" s="69" t="s">
        <v>111</v>
      </c>
      <c r="Q51" s="69" t="s">
        <v>111</v>
      </c>
      <c r="R51" s="69" t="s">
        <v>111</v>
      </c>
      <c r="S51" s="69" t="s">
        <v>111</v>
      </c>
      <c r="T51" s="69">
        <v>198.005</v>
      </c>
      <c r="U51" s="69" t="s">
        <v>111</v>
      </c>
      <c r="V51" s="69" t="s">
        <v>111</v>
      </c>
      <c r="W51" s="69" t="s">
        <v>111</v>
      </c>
      <c r="X51" s="69">
        <v>96.744</v>
      </c>
      <c r="Y51" s="69" t="s">
        <v>111</v>
      </c>
      <c r="Z51" s="69" t="s">
        <v>111</v>
      </c>
      <c r="AA51" s="69" t="s">
        <v>111</v>
      </c>
      <c r="AB51" s="69" t="s">
        <v>111</v>
      </c>
      <c r="AC51" s="69" t="s">
        <v>111</v>
      </c>
      <c r="AD51" s="69" t="s">
        <v>111</v>
      </c>
      <c r="AE51" s="69">
        <v>269.03699999999998</v>
      </c>
      <c r="AF51" s="69" t="s">
        <v>111</v>
      </c>
      <c r="AG51" s="69" t="s">
        <v>111</v>
      </c>
      <c r="AH51" s="69" t="s">
        <v>111</v>
      </c>
      <c r="AI51" s="69" t="s">
        <v>111</v>
      </c>
      <c r="AJ51" s="69" t="s">
        <v>111</v>
      </c>
      <c r="AK51" s="69" t="s">
        <v>111</v>
      </c>
      <c r="AL51" s="69" t="s">
        <v>111</v>
      </c>
      <c r="AM51" s="69" t="s">
        <v>111</v>
      </c>
      <c r="AN51" s="69" t="s">
        <v>111</v>
      </c>
      <c r="AO51" s="69" t="s">
        <v>111</v>
      </c>
      <c r="AP51" s="69" t="s">
        <v>111</v>
      </c>
      <c r="AQ51" s="69" t="s">
        <v>111</v>
      </c>
      <c r="AR51" s="69" t="s">
        <v>111</v>
      </c>
      <c r="AS51" s="69" t="s">
        <v>111</v>
      </c>
      <c r="AT51" s="69" t="s">
        <v>111</v>
      </c>
      <c r="AU51" s="69" t="s">
        <v>111</v>
      </c>
      <c r="AV51" s="69" t="s">
        <v>111</v>
      </c>
      <c r="AW51" s="69" t="s">
        <v>111</v>
      </c>
      <c r="AX51" s="69" t="s">
        <v>111</v>
      </c>
      <c r="AY51" s="69">
        <v>444.58800000000002</v>
      </c>
      <c r="AZ51" s="69">
        <v>113.95</v>
      </c>
      <c r="BA51" s="70" t="str">
        <f t="shared" si="19"/>
        <v>083</v>
      </c>
      <c r="BB51" s="71" t="str">
        <f t="shared" si="20"/>
        <v>SECURE-WATER</v>
      </c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</row>
    <row r="52" spans="1:144" hidden="1" x14ac:dyDescent="0.25">
      <c r="A52" s="55" t="s">
        <v>167</v>
      </c>
      <c r="B52" s="55" t="s">
        <v>168</v>
      </c>
      <c r="C52" s="55"/>
      <c r="D52" s="55"/>
      <c r="E52" s="55"/>
      <c r="F52" s="63">
        <v>12.5</v>
      </c>
      <c r="G52" s="16" t="s">
        <v>158</v>
      </c>
      <c r="H52" s="27">
        <f t="shared" si="21"/>
        <v>0</v>
      </c>
      <c r="I52" s="38">
        <f t="shared" si="22"/>
        <v>0</v>
      </c>
      <c r="J52" s="69" t="s">
        <v>111</v>
      </c>
      <c r="K52" s="69" t="s">
        <v>111</v>
      </c>
      <c r="L52" s="69" t="s">
        <v>111</v>
      </c>
      <c r="M52" s="69" t="s">
        <v>111</v>
      </c>
      <c r="N52" s="69" t="s">
        <v>111</v>
      </c>
      <c r="O52" s="69" t="s">
        <v>111</v>
      </c>
      <c r="P52" s="69">
        <v>499.52</v>
      </c>
      <c r="Q52" s="69" t="s">
        <v>111</v>
      </c>
      <c r="R52" s="69">
        <v>310.97000000000003</v>
      </c>
      <c r="S52" s="69">
        <v>105</v>
      </c>
      <c r="T52" s="69">
        <v>197.63399999999999</v>
      </c>
      <c r="U52" s="69" t="s">
        <v>111</v>
      </c>
      <c r="V52" s="69" t="s">
        <v>111</v>
      </c>
      <c r="W52" s="69" t="s">
        <v>111</v>
      </c>
      <c r="X52" s="69" t="s">
        <v>111</v>
      </c>
      <c r="Y52" s="69" t="s">
        <v>111</v>
      </c>
      <c r="Z52" s="69" t="s">
        <v>111</v>
      </c>
      <c r="AA52" s="69" t="s">
        <v>111</v>
      </c>
      <c r="AB52" s="69" t="s">
        <v>111</v>
      </c>
      <c r="AC52" s="69" t="s">
        <v>111</v>
      </c>
      <c r="AD52" s="69" t="s">
        <v>111</v>
      </c>
      <c r="AE52" s="69" t="s">
        <v>111</v>
      </c>
      <c r="AF52" s="69" t="s">
        <v>111</v>
      </c>
      <c r="AG52" s="69" t="s">
        <v>111</v>
      </c>
      <c r="AH52" s="69" t="s">
        <v>111</v>
      </c>
      <c r="AI52" s="69" t="s">
        <v>111</v>
      </c>
      <c r="AJ52" s="69" t="s">
        <v>111</v>
      </c>
      <c r="AK52" s="69" t="s">
        <v>111</v>
      </c>
      <c r="AL52" s="69" t="s">
        <v>111</v>
      </c>
      <c r="AM52" s="69" t="s">
        <v>111</v>
      </c>
      <c r="AN52" s="69" t="s">
        <v>111</v>
      </c>
      <c r="AO52" s="69" t="s">
        <v>111</v>
      </c>
      <c r="AP52" s="69" t="s">
        <v>111</v>
      </c>
      <c r="AQ52" s="69" t="s">
        <v>111</v>
      </c>
      <c r="AR52" s="69" t="s">
        <v>111</v>
      </c>
      <c r="AS52" s="69" t="s">
        <v>111</v>
      </c>
      <c r="AT52" s="69" t="s">
        <v>111</v>
      </c>
      <c r="AU52" s="69" t="s">
        <v>111</v>
      </c>
      <c r="AV52" s="69" t="s">
        <v>111</v>
      </c>
      <c r="AW52" s="69" t="s">
        <v>111</v>
      </c>
      <c r="AX52" s="69" t="s">
        <v>111</v>
      </c>
      <c r="AY52" s="69" t="s">
        <v>111</v>
      </c>
      <c r="AZ52" s="69">
        <v>116.639</v>
      </c>
      <c r="BA52" s="70" t="str">
        <f t="shared" si="19"/>
        <v>103</v>
      </c>
      <c r="BB52" s="71" t="str">
        <f t="shared" si="20"/>
        <v>GREAT</v>
      </c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</row>
    <row r="53" spans="1:144" hidden="1" x14ac:dyDescent="0.25">
      <c r="A53" s="55" t="s">
        <v>169</v>
      </c>
      <c r="B53" s="55" t="s">
        <v>170</v>
      </c>
      <c r="C53" s="55"/>
      <c r="D53" s="55"/>
      <c r="E53" s="55"/>
      <c r="F53" s="63">
        <v>12.5</v>
      </c>
      <c r="G53" s="16" t="s">
        <v>158</v>
      </c>
      <c r="H53" s="27">
        <f t="shared" si="21"/>
        <v>0</v>
      </c>
      <c r="I53" s="38">
        <f t="shared" si="22"/>
        <v>0</v>
      </c>
      <c r="J53" s="69" t="s">
        <v>111</v>
      </c>
      <c r="K53" s="69" t="s">
        <v>111</v>
      </c>
      <c r="L53" s="69" t="s">
        <v>111</v>
      </c>
      <c r="M53" s="69" t="s">
        <v>111</v>
      </c>
      <c r="N53" s="69" t="s">
        <v>111</v>
      </c>
      <c r="O53" s="69" t="s">
        <v>111</v>
      </c>
      <c r="P53" s="69" t="s">
        <v>111</v>
      </c>
      <c r="Q53" s="69" t="s">
        <v>111</v>
      </c>
      <c r="R53" s="69">
        <v>209.33</v>
      </c>
      <c r="S53" s="69" t="s">
        <v>111</v>
      </c>
      <c r="T53" s="69" t="s">
        <v>111</v>
      </c>
      <c r="U53" s="69" t="s">
        <v>111</v>
      </c>
      <c r="V53" s="69" t="s">
        <v>111</v>
      </c>
      <c r="W53" s="69" t="s">
        <v>111</v>
      </c>
      <c r="X53" s="69">
        <v>298.8</v>
      </c>
      <c r="Y53" s="69" t="s">
        <v>111</v>
      </c>
      <c r="Z53" s="69" t="s">
        <v>111</v>
      </c>
      <c r="AA53" s="69" t="s">
        <v>111</v>
      </c>
      <c r="AB53" s="69" t="s">
        <v>111</v>
      </c>
      <c r="AC53" s="69" t="s">
        <v>111</v>
      </c>
      <c r="AD53" s="69" t="s">
        <v>111</v>
      </c>
      <c r="AE53" s="69" t="s">
        <v>111</v>
      </c>
      <c r="AF53" s="69" t="s">
        <v>111</v>
      </c>
      <c r="AG53" s="69" t="s">
        <v>111</v>
      </c>
      <c r="AH53" s="69" t="s">
        <v>111</v>
      </c>
      <c r="AI53" s="69">
        <v>250</v>
      </c>
      <c r="AJ53" s="69" t="s">
        <v>111</v>
      </c>
      <c r="AK53" s="69" t="s">
        <v>111</v>
      </c>
      <c r="AL53" s="69" t="s">
        <v>111</v>
      </c>
      <c r="AM53" s="69" t="s">
        <v>111</v>
      </c>
      <c r="AN53" s="69">
        <v>59</v>
      </c>
      <c r="AO53" s="69" t="s">
        <v>111</v>
      </c>
      <c r="AP53" s="69" t="s">
        <v>111</v>
      </c>
      <c r="AQ53" s="69" t="s">
        <v>111</v>
      </c>
      <c r="AR53" s="69" t="s">
        <v>111</v>
      </c>
      <c r="AS53" s="69" t="s">
        <v>111</v>
      </c>
      <c r="AT53" s="69" t="s">
        <v>111</v>
      </c>
      <c r="AU53" s="69" t="s">
        <v>111</v>
      </c>
      <c r="AV53" s="69" t="s">
        <v>111</v>
      </c>
      <c r="AW53" s="69" t="s">
        <v>111</v>
      </c>
      <c r="AX53" s="69" t="s">
        <v>111</v>
      </c>
      <c r="AY53" s="69" t="s">
        <v>111</v>
      </c>
      <c r="AZ53" s="69" t="s">
        <v>111</v>
      </c>
      <c r="BA53" s="70" t="str">
        <f t="shared" si="19"/>
        <v>109</v>
      </c>
      <c r="BB53" s="71" t="str">
        <f t="shared" si="20"/>
        <v>TOOLSMANWATSENS</v>
      </c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</row>
    <row r="54" spans="1:144" hidden="1" x14ac:dyDescent="0.25">
      <c r="A54" s="55" t="s">
        <v>171</v>
      </c>
      <c r="B54" s="55" t="s">
        <v>172</v>
      </c>
      <c r="C54" s="55"/>
      <c r="D54" s="55"/>
      <c r="E54" s="55"/>
      <c r="F54" s="63">
        <v>12.5</v>
      </c>
      <c r="G54" s="16" t="s">
        <v>158</v>
      </c>
      <c r="H54" s="27">
        <f t="shared" si="21"/>
        <v>0</v>
      </c>
      <c r="I54" s="38">
        <f t="shared" si="22"/>
        <v>0</v>
      </c>
      <c r="J54" s="69" t="s">
        <v>111</v>
      </c>
      <c r="K54" s="69" t="s">
        <v>111</v>
      </c>
      <c r="L54" s="69" t="s">
        <v>111</v>
      </c>
      <c r="M54" s="69">
        <v>327.60000000000002</v>
      </c>
      <c r="N54" s="69" t="s">
        <v>111</v>
      </c>
      <c r="O54" s="69" t="s">
        <v>111</v>
      </c>
      <c r="P54" s="69" t="s">
        <v>111</v>
      </c>
      <c r="Q54" s="69" t="s">
        <v>111</v>
      </c>
      <c r="R54" s="69" t="s">
        <v>111</v>
      </c>
      <c r="S54" s="69" t="s">
        <v>111</v>
      </c>
      <c r="T54" s="69" t="s">
        <v>111</v>
      </c>
      <c r="U54" s="69" t="s">
        <v>111</v>
      </c>
      <c r="V54" s="69" t="s">
        <v>111</v>
      </c>
      <c r="W54" s="69">
        <v>189.98</v>
      </c>
      <c r="X54" s="69" t="s">
        <v>111</v>
      </c>
      <c r="Y54" s="69" t="s">
        <v>111</v>
      </c>
      <c r="Z54" s="69" t="s">
        <v>111</v>
      </c>
      <c r="AA54" s="69" t="s">
        <v>111</v>
      </c>
      <c r="AB54" s="69" t="s">
        <v>111</v>
      </c>
      <c r="AC54" s="69" t="s">
        <v>111</v>
      </c>
      <c r="AD54" s="69" t="s">
        <v>111</v>
      </c>
      <c r="AE54" s="69" t="s">
        <v>111</v>
      </c>
      <c r="AF54" s="69">
        <v>400</v>
      </c>
      <c r="AG54" s="69">
        <v>189.98</v>
      </c>
      <c r="AH54" s="69" t="s">
        <v>111</v>
      </c>
      <c r="AI54" s="69">
        <v>200</v>
      </c>
      <c r="AJ54" s="69">
        <v>300</v>
      </c>
      <c r="AK54" s="69" t="s">
        <v>111</v>
      </c>
      <c r="AL54" s="69">
        <v>33.5</v>
      </c>
      <c r="AM54" s="69" t="s">
        <v>111</v>
      </c>
      <c r="AN54" s="69" t="s">
        <v>111</v>
      </c>
      <c r="AO54" s="69" t="s">
        <v>111</v>
      </c>
      <c r="AP54" s="69" t="s">
        <v>111</v>
      </c>
      <c r="AQ54" s="69" t="s">
        <v>111</v>
      </c>
      <c r="AR54" s="69" t="s">
        <v>111</v>
      </c>
      <c r="AS54" s="69" t="s">
        <v>111</v>
      </c>
      <c r="AT54" s="69" t="s">
        <v>111</v>
      </c>
      <c r="AU54" s="69" t="s">
        <v>111</v>
      </c>
      <c r="AV54" s="69" t="s">
        <v>111</v>
      </c>
      <c r="AW54" s="69" t="s">
        <v>111</v>
      </c>
      <c r="AX54" s="69" t="s">
        <v>111</v>
      </c>
      <c r="AY54" s="69" t="s">
        <v>111</v>
      </c>
      <c r="AZ54" s="69" t="s">
        <v>111</v>
      </c>
      <c r="BA54" s="70" t="str">
        <f t="shared" si="19"/>
        <v>137</v>
      </c>
      <c r="BB54" s="71" t="str">
        <f t="shared" si="20"/>
        <v>DigiTEXT</v>
      </c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</row>
    <row r="55" spans="1:144" hidden="1" x14ac:dyDescent="0.25">
      <c r="A55" s="55" t="s">
        <v>173</v>
      </c>
      <c r="B55" s="55" t="s">
        <v>174</v>
      </c>
      <c r="C55" s="55"/>
      <c r="D55" s="55"/>
      <c r="E55" s="55"/>
      <c r="F55" s="63">
        <v>12.5</v>
      </c>
      <c r="G55" s="16" t="s">
        <v>158</v>
      </c>
      <c r="H55" s="27">
        <f t="shared" si="21"/>
        <v>0</v>
      </c>
      <c r="I55" s="38">
        <f t="shared" si="22"/>
        <v>0</v>
      </c>
      <c r="J55" s="69" t="s">
        <v>111</v>
      </c>
      <c r="K55" s="69" t="s">
        <v>111</v>
      </c>
      <c r="L55" s="69" t="s">
        <v>111</v>
      </c>
      <c r="M55" s="69" t="s">
        <v>111</v>
      </c>
      <c r="N55" s="69" t="s">
        <v>111</v>
      </c>
      <c r="O55" s="69" t="s">
        <v>111</v>
      </c>
      <c r="P55" s="69" t="s">
        <v>111</v>
      </c>
      <c r="Q55" s="69">
        <v>150</v>
      </c>
      <c r="R55" s="69">
        <v>113.74</v>
      </c>
      <c r="S55" s="69" t="s">
        <v>111</v>
      </c>
      <c r="T55" s="69" t="s">
        <v>111</v>
      </c>
      <c r="U55" s="69" t="s">
        <v>111</v>
      </c>
      <c r="V55" s="69" t="s">
        <v>111</v>
      </c>
      <c r="W55" s="69" t="s">
        <v>111</v>
      </c>
      <c r="X55" s="69" t="s">
        <v>111</v>
      </c>
      <c r="Y55" s="69" t="s">
        <v>111</v>
      </c>
      <c r="Z55" s="69" t="s">
        <v>111</v>
      </c>
      <c r="AA55" s="69" t="s">
        <v>111</v>
      </c>
      <c r="AB55" s="69" t="s">
        <v>111</v>
      </c>
      <c r="AC55" s="69" t="s">
        <v>111</v>
      </c>
      <c r="AD55" s="69" t="s">
        <v>111</v>
      </c>
      <c r="AE55" s="69" t="s">
        <v>111</v>
      </c>
      <c r="AF55" s="69">
        <v>393.58</v>
      </c>
      <c r="AG55" s="69" t="s">
        <v>111</v>
      </c>
      <c r="AH55" s="69" t="s">
        <v>111</v>
      </c>
      <c r="AI55" s="69" t="s">
        <v>111</v>
      </c>
      <c r="AJ55" s="69">
        <v>299.649</v>
      </c>
      <c r="AK55" s="69" t="s">
        <v>111</v>
      </c>
      <c r="AL55" s="69" t="s">
        <v>111</v>
      </c>
      <c r="AM55" s="69" t="s">
        <v>111</v>
      </c>
      <c r="AN55" s="69" t="s">
        <v>111</v>
      </c>
      <c r="AO55" s="69" t="s">
        <v>111</v>
      </c>
      <c r="AP55" s="69" t="s">
        <v>111</v>
      </c>
      <c r="AQ55" s="69" t="s">
        <v>111</v>
      </c>
      <c r="AR55" s="69" t="s">
        <v>111</v>
      </c>
      <c r="AS55" s="69" t="s">
        <v>111</v>
      </c>
      <c r="AT55" s="69">
        <v>49.94</v>
      </c>
      <c r="AU55" s="69" t="s">
        <v>111</v>
      </c>
      <c r="AV55" s="69" t="s">
        <v>111</v>
      </c>
      <c r="AW55" s="69" t="s">
        <v>111</v>
      </c>
      <c r="AX55" s="69" t="s">
        <v>111</v>
      </c>
      <c r="AY55" s="69" t="s">
        <v>111</v>
      </c>
      <c r="AZ55" s="69" t="s">
        <v>111</v>
      </c>
      <c r="BA55" s="70" t="str">
        <f t="shared" si="19"/>
        <v>211</v>
      </c>
      <c r="BB55" s="71" t="str">
        <f t="shared" si="20"/>
        <v>HYCOX</v>
      </c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</row>
    <row r="56" spans="1:144" x14ac:dyDescent="0.25">
      <c r="A56" s="72" t="s">
        <v>175</v>
      </c>
      <c r="B56" s="72" t="s">
        <v>176</v>
      </c>
      <c r="C56" s="72">
        <v>0</v>
      </c>
      <c r="D56" s="72">
        <v>100</v>
      </c>
      <c r="E56" s="72">
        <v>0</v>
      </c>
      <c r="F56" s="73">
        <v>12.5</v>
      </c>
      <c r="G56" s="74" t="s">
        <v>110</v>
      </c>
      <c r="H56" s="75">
        <f t="shared" si="21"/>
        <v>695.31999999999994</v>
      </c>
      <c r="I56" s="76">
        <f t="shared" si="22"/>
        <v>810.70499999999993</v>
      </c>
      <c r="J56" s="61" t="s">
        <v>111</v>
      </c>
      <c r="K56" s="61" t="s">
        <v>111</v>
      </c>
      <c r="L56" s="61" t="s">
        <v>111</v>
      </c>
      <c r="M56" s="61" t="s">
        <v>111</v>
      </c>
      <c r="N56" s="61" t="s">
        <v>111</v>
      </c>
      <c r="O56" s="61" t="s">
        <v>111</v>
      </c>
      <c r="P56" s="61" t="s">
        <v>111</v>
      </c>
      <c r="Q56" s="61" t="s">
        <v>111</v>
      </c>
      <c r="R56" s="61" t="s">
        <v>111</v>
      </c>
      <c r="S56" s="61" t="s">
        <v>111</v>
      </c>
      <c r="T56" s="61" t="s">
        <v>111</v>
      </c>
      <c r="U56" s="61" t="s">
        <v>111</v>
      </c>
      <c r="V56" s="61" t="s">
        <v>111</v>
      </c>
      <c r="W56" s="61" t="s">
        <v>111</v>
      </c>
      <c r="X56" s="61" t="s">
        <v>111</v>
      </c>
      <c r="Y56" s="61" t="s">
        <v>111</v>
      </c>
      <c r="Z56" s="61" t="s">
        <v>111</v>
      </c>
      <c r="AA56" s="61" t="s">
        <v>111</v>
      </c>
      <c r="AB56" s="61" t="s">
        <v>111</v>
      </c>
      <c r="AC56" s="61" t="s">
        <v>111</v>
      </c>
      <c r="AD56" s="61" t="s">
        <v>111</v>
      </c>
      <c r="AE56" s="61" t="s">
        <v>111</v>
      </c>
      <c r="AF56" s="61" t="s">
        <v>111</v>
      </c>
      <c r="AG56" s="61">
        <v>197.5</v>
      </c>
      <c r="AH56" s="61" t="s">
        <v>111</v>
      </c>
      <c r="AI56" s="61" t="s">
        <v>111</v>
      </c>
      <c r="AJ56" s="61">
        <v>497.82</v>
      </c>
      <c r="AK56" s="61" t="s">
        <v>111</v>
      </c>
      <c r="AL56" s="61" t="s">
        <v>111</v>
      </c>
      <c r="AM56" s="61" t="s">
        <v>111</v>
      </c>
      <c r="AN56" s="61" t="s">
        <v>111</v>
      </c>
      <c r="AO56" s="61" t="s">
        <v>111</v>
      </c>
      <c r="AP56" s="61" t="s">
        <v>111</v>
      </c>
      <c r="AQ56" s="61" t="s">
        <v>111</v>
      </c>
      <c r="AR56" s="61" t="s">
        <v>111</v>
      </c>
      <c r="AS56" s="61" t="s">
        <v>111</v>
      </c>
      <c r="AT56" s="61" t="s">
        <v>111</v>
      </c>
      <c r="AU56" s="61" t="s">
        <v>111</v>
      </c>
      <c r="AV56" s="61" t="s">
        <v>111</v>
      </c>
      <c r="AW56" s="61" t="s">
        <v>111</v>
      </c>
      <c r="AX56" s="61" t="s">
        <v>111</v>
      </c>
      <c r="AY56" s="61" t="s">
        <v>111</v>
      </c>
      <c r="AZ56" s="61">
        <v>115.38500000000001</v>
      </c>
      <c r="BA56" s="77" t="str">
        <f t="shared" si="19"/>
        <v>227</v>
      </c>
      <c r="BB56" s="73" t="str">
        <f t="shared" si="20"/>
        <v>TWIN-Waters</v>
      </c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</row>
    <row r="57" spans="1:144" hidden="1" x14ac:dyDescent="0.25">
      <c r="A57" s="55" t="s">
        <v>177</v>
      </c>
      <c r="B57" s="55" t="s">
        <v>178</v>
      </c>
      <c r="C57" s="55"/>
      <c r="D57" s="55"/>
      <c r="E57" s="55"/>
      <c r="F57" s="63">
        <v>12.5</v>
      </c>
      <c r="G57" s="16" t="s">
        <v>158</v>
      </c>
      <c r="H57" s="27">
        <f t="shared" si="21"/>
        <v>0</v>
      </c>
      <c r="I57" s="38">
        <f t="shared" si="22"/>
        <v>0</v>
      </c>
      <c r="J57" s="69" t="s">
        <v>111</v>
      </c>
      <c r="K57" s="69" t="s">
        <v>111</v>
      </c>
      <c r="L57" s="69" t="s">
        <v>111</v>
      </c>
      <c r="M57" s="69" t="s">
        <v>111</v>
      </c>
      <c r="N57" s="69" t="s">
        <v>111</v>
      </c>
      <c r="O57" s="69" t="s">
        <v>111</v>
      </c>
      <c r="P57" s="69">
        <v>500</v>
      </c>
      <c r="Q57" s="69" t="s">
        <v>111</v>
      </c>
      <c r="R57" s="69" t="s">
        <v>111</v>
      </c>
      <c r="S57" s="69" t="s">
        <v>111</v>
      </c>
      <c r="T57" s="69">
        <v>324.70999999999998</v>
      </c>
      <c r="U57" s="69" t="s">
        <v>111</v>
      </c>
      <c r="V57" s="69" t="s">
        <v>111</v>
      </c>
      <c r="W57" s="69" t="s">
        <v>111</v>
      </c>
      <c r="X57" s="69" t="s">
        <v>111</v>
      </c>
      <c r="Y57" s="69" t="s">
        <v>111</v>
      </c>
      <c r="Z57" s="69" t="s">
        <v>111</v>
      </c>
      <c r="AA57" s="69" t="s">
        <v>111</v>
      </c>
      <c r="AB57" s="69" t="s">
        <v>111</v>
      </c>
      <c r="AC57" s="69" t="s">
        <v>111</v>
      </c>
      <c r="AD57" s="69" t="s">
        <v>111</v>
      </c>
      <c r="AE57" s="69" t="s">
        <v>111</v>
      </c>
      <c r="AF57" s="69" t="s">
        <v>111</v>
      </c>
      <c r="AG57" s="69" t="s">
        <v>111</v>
      </c>
      <c r="AH57" s="69" t="s">
        <v>111</v>
      </c>
      <c r="AI57" s="69" t="s">
        <v>111</v>
      </c>
      <c r="AJ57" s="69" t="s">
        <v>111</v>
      </c>
      <c r="AK57" s="69" t="s">
        <v>111</v>
      </c>
      <c r="AL57" s="69" t="s">
        <v>111</v>
      </c>
      <c r="AM57" s="69" t="s">
        <v>111</v>
      </c>
      <c r="AN57" s="69" t="s">
        <v>111</v>
      </c>
      <c r="AO57" s="69" t="s">
        <v>111</v>
      </c>
      <c r="AP57" s="69" t="s">
        <v>111</v>
      </c>
      <c r="AQ57" s="69" t="s">
        <v>111</v>
      </c>
      <c r="AR57" s="69" t="s">
        <v>111</v>
      </c>
      <c r="AS57" s="69" t="s">
        <v>111</v>
      </c>
      <c r="AT57" s="69">
        <v>40.5</v>
      </c>
      <c r="AU57" s="69" t="s">
        <v>111</v>
      </c>
      <c r="AV57" s="69" t="s">
        <v>111</v>
      </c>
      <c r="AW57" s="69" t="s">
        <v>111</v>
      </c>
      <c r="AX57" s="69" t="s">
        <v>111</v>
      </c>
      <c r="AY57" s="69" t="s">
        <v>111</v>
      </c>
      <c r="AZ57" s="69" t="s">
        <v>111</v>
      </c>
      <c r="BA57" s="70" t="str">
        <f t="shared" si="19"/>
        <v>286</v>
      </c>
      <c r="BB57" s="71" t="str">
        <f t="shared" si="20"/>
        <v xml:space="preserve">SmartLakes4All </v>
      </c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</row>
    <row r="58" spans="1:144" hidden="1" x14ac:dyDescent="0.25">
      <c r="A58" s="55" t="s">
        <v>179</v>
      </c>
      <c r="B58" s="55" t="s">
        <v>180</v>
      </c>
      <c r="C58" s="55"/>
      <c r="D58" s="55"/>
      <c r="E58" s="55"/>
      <c r="F58" s="63">
        <v>12.5</v>
      </c>
      <c r="G58" s="16" t="s">
        <v>158</v>
      </c>
      <c r="H58" s="27">
        <f t="shared" si="21"/>
        <v>0</v>
      </c>
      <c r="I58" s="38">
        <f t="shared" si="22"/>
        <v>0</v>
      </c>
      <c r="J58" s="69" t="s">
        <v>111</v>
      </c>
      <c r="K58" s="69" t="s">
        <v>111</v>
      </c>
      <c r="L58" s="69" t="s">
        <v>111</v>
      </c>
      <c r="M58" s="69" t="s">
        <v>111</v>
      </c>
      <c r="N58" s="69" t="s">
        <v>111</v>
      </c>
      <c r="O58" s="69" t="s">
        <v>111</v>
      </c>
      <c r="P58" s="69">
        <v>500</v>
      </c>
      <c r="Q58" s="69" t="s">
        <v>111</v>
      </c>
      <c r="R58" s="69">
        <v>151.25</v>
      </c>
      <c r="S58" s="69" t="s">
        <v>111</v>
      </c>
      <c r="T58" s="69" t="s">
        <v>111</v>
      </c>
      <c r="U58" s="69" t="s">
        <v>111</v>
      </c>
      <c r="V58" s="69" t="s">
        <v>111</v>
      </c>
      <c r="W58" s="69" t="s">
        <v>111</v>
      </c>
      <c r="X58" s="69">
        <v>399.9</v>
      </c>
      <c r="Y58" s="69" t="s">
        <v>111</v>
      </c>
      <c r="Z58" s="69" t="s">
        <v>111</v>
      </c>
      <c r="AA58" s="69" t="s">
        <v>111</v>
      </c>
      <c r="AB58" s="69" t="s">
        <v>111</v>
      </c>
      <c r="AC58" s="69" t="s">
        <v>111</v>
      </c>
      <c r="AD58" s="69" t="s">
        <v>111</v>
      </c>
      <c r="AE58" s="69" t="s">
        <v>111</v>
      </c>
      <c r="AF58" s="69" t="s">
        <v>111</v>
      </c>
      <c r="AG58" s="69" t="s">
        <v>111</v>
      </c>
      <c r="AH58" s="69" t="s">
        <v>111</v>
      </c>
      <c r="AI58" s="69" t="s">
        <v>111</v>
      </c>
      <c r="AJ58" s="69" t="s">
        <v>111</v>
      </c>
      <c r="AK58" s="69" t="s">
        <v>111</v>
      </c>
      <c r="AL58" s="69">
        <v>85.314999999999998</v>
      </c>
      <c r="AM58" s="69" t="s">
        <v>111</v>
      </c>
      <c r="AN58" s="69" t="s">
        <v>111</v>
      </c>
      <c r="AO58" s="69" t="s">
        <v>111</v>
      </c>
      <c r="AP58" s="69" t="s">
        <v>111</v>
      </c>
      <c r="AQ58" s="69" t="s">
        <v>111</v>
      </c>
      <c r="AR58" s="69" t="s">
        <v>111</v>
      </c>
      <c r="AS58" s="69" t="s">
        <v>111</v>
      </c>
      <c r="AT58" s="69" t="s">
        <v>111</v>
      </c>
      <c r="AU58" s="69" t="s">
        <v>111</v>
      </c>
      <c r="AV58" s="69" t="s">
        <v>111</v>
      </c>
      <c r="AW58" s="69">
        <v>39.765999999999998</v>
      </c>
      <c r="AX58" s="69" t="s">
        <v>111</v>
      </c>
      <c r="AY58" s="69" t="s">
        <v>111</v>
      </c>
      <c r="AZ58" s="69" t="s">
        <v>111</v>
      </c>
      <c r="BA58" s="70" t="str">
        <f t="shared" si="19"/>
        <v>304</v>
      </c>
      <c r="BB58" s="71" t="str">
        <f t="shared" si="20"/>
        <v>PROACT WISER</v>
      </c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</row>
    <row r="59" spans="1:144" hidden="1" x14ac:dyDescent="0.25">
      <c r="A59" s="55" t="s">
        <v>181</v>
      </c>
      <c r="B59" s="55" t="s">
        <v>182</v>
      </c>
      <c r="C59" s="55"/>
      <c r="D59" s="55"/>
      <c r="E59" s="55"/>
      <c r="F59" s="63">
        <v>12</v>
      </c>
      <c r="G59" s="16" t="s">
        <v>158</v>
      </c>
      <c r="H59" s="27">
        <f t="shared" si="21"/>
        <v>0</v>
      </c>
      <c r="I59" s="38">
        <f t="shared" si="22"/>
        <v>0</v>
      </c>
      <c r="J59" s="69" t="s">
        <v>111</v>
      </c>
      <c r="K59" s="69" t="s">
        <v>111</v>
      </c>
      <c r="L59" s="69" t="s">
        <v>111</v>
      </c>
      <c r="M59" s="69" t="s">
        <v>111</v>
      </c>
      <c r="N59" s="69" t="s">
        <v>111</v>
      </c>
      <c r="O59" s="69">
        <v>399.738</v>
      </c>
      <c r="P59" s="69" t="s">
        <v>111</v>
      </c>
      <c r="Q59" s="69" t="s">
        <v>111</v>
      </c>
      <c r="R59" s="69">
        <v>199.65</v>
      </c>
      <c r="S59" s="69" t="s">
        <v>111</v>
      </c>
      <c r="T59" s="69" t="s">
        <v>111</v>
      </c>
      <c r="U59" s="69" t="s">
        <v>111</v>
      </c>
      <c r="V59" s="69" t="s">
        <v>111</v>
      </c>
      <c r="W59" s="69" t="s">
        <v>111</v>
      </c>
      <c r="X59" s="69" t="s">
        <v>111</v>
      </c>
      <c r="Y59" s="69" t="s">
        <v>111</v>
      </c>
      <c r="Z59" s="69" t="s">
        <v>111</v>
      </c>
      <c r="AA59" s="69" t="s">
        <v>111</v>
      </c>
      <c r="AB59" s="69" t="s">
        <v>111</v>
      </c>
      <c r="AC59" s="69" t="s">
        <v>111</v>
      </c>
      <c r="AD59" s="69" t="s">
        <v>111</v>
      </c>
      <c r="AE59" s="69" t="s">
        <v>111</v>
      </c>
      <c r="AF59" s="69" t="s">
        <v>111</v>
      </c>
      <c r="AG59" s="69" t="s">
        <v>111</v>
      </c>
      <c r="AH59" s="69" t="s">
        <v>111</v>
      </c>
      <c r="AI59" s="69" t="s">
        <v>111</v>
      </c>
      <c r="AJ59" s="69">
        <v>275.12099999999998</v>
      </c>
      <c r="AK59" s="69" t="s">
        <v>111</v>
      </c>
      <c r="AL59" s="69" t="s">
        <v>111</v>
      </c>
      <c r="AM59" s="69" t="s">
        <v>111</v>
      </c>
      <c r="AN59" s="69" t="s">
        <v>111</v>
      </c>
      <c r="AO59" s="69" t="s">
        <v>111</v>
      </c>
      <c r="AP59" s="69" t="s">
        <v>111</v>
      </c>
      <c r="AQ59" s="69" t="s">
        <v>111</v>
      </c>
      <c r="AR59" s="69" t="s">
        <v>111</v>
      </c>
      <c r="AS59" s="69" t="s">
        <v>111</v>
      </c>
      <c r="AT59" s="69" t="s">
        <v>111</v>
      </c>
      <c r="AU59" s="69" t="s">
        <v>111</v>
      </c>
      <c r="AV59" s="69" t="s">
        <v>111</v>
      </c>
      <c r="AW59" s="69" t="s">
        <v>111</v>
      </c>
      <c r="AX59" s="69" t="s">
        <v>111</v>
      </c>
      <c r="AY59" s="69">
        <v>264</v>
      </c>
      <c r="AZ59" s="69">
        <v>134.29900000000001</v>
      </c>
      <c r="BA59" s="70" t="str">
        <f t="shared" si="19"/>
        <v>008</v>
      </c>
      <c r="BB59" s="71" t="str">
        <f t="shared" si="20"/>
        <v>DRY</v>
      </c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</row>
    <row r="60" spans="1:144" hidden="1" x14ac:dyDescent="0.25">
      <c r="A60" s="55" t="s">
        <v>183</v>
      </c>
      <c r="B60" s="55" t="s">
        <v>184</v>
      </c>
      <c r="C60" s="55"/>
      <c r="D60" s="55"/>
      <c r="E60" s="55"/>
      <c r="F60" s="63">
        <v>12</v>
      </c>
      <c r="G60" s="16" t="s">
        <v>158</v>
      </c>
      <c r="H60" s="27">
        <f t="shared" si="21"/>
        <v>0</v>
      </c>
      <c r="I60" s="38">
        <f t="shared" si="22"/>
        <v>0</v>
      </c>
      <c r="J60" s="69" t="s">
        <v>111</v>
      </c>
      <c r="K60" s="69" t="s">
        <v>111</v>
      </c>
      <c r="L60" s="69" t="s">
        <v>111</v>
      </c>
      <c r="M60" s="69" t="s">
        <v>111</v>
      </c>
      <c r="N60" s="69" t="s">
        <v>111</v>
      </c>
      <c r="O60" s="69" t="s">
        <v>111</v>
      </c>
      <c r="P60" s="69" t="s">
        <v>111</v>
      </c>
      <c r="Q60" s="69" t="s">
        <v>111</v>
      </c>
      <c r="R60" s="69" t="s">
        <v>111</v>
      </c>
      <c r="S60" s="69" t="s">
        <v>111</v>
      </c>
      <c r="T60" s="69">
        <v>299.59300000000002</v>
      </c>
      <c r="U60" s="69" t="s">
        <v>111</v>
      </c>
      <c r="V60" s="69" t="s">
        <v>111</v>
      </c>
      <c r="W60" s="69">
        <v>190</v>
      </c>
      <c r="X60" s="69">
        <v>298.32</v>
      </c>
      <c r="Y60" s="69" t="s">
        <v>111</v>
      </c>
      <c r="Z60" s="69" t="s">
        <v>111</v>
      </c>
      <c r="AA60" s="69" t="s">
        <v>111</v>
      </c>
      <c r="AB60" s="69" t="s">
        <v>111</v>
      </c>
      <c r="AC60" s="69" t="s">
        <v>111</v>
      </c>
      <c r="AD60" s="69" t="s">
        <v>111</v>
      </c>
      <c r="AE60" s="69" t="s">
        <v>111</v>
      </c>
      <c r="AF60" s="69">
        <v>297.17099999999999</v>
      </c>
      <c r="AG60" s="69" t="s">
        <v>111</v>
      </c>
      <c r="AH60" s="69" t="s">
        <v>111</v>
      </c>
      <c r="AI60" s="69" t="s">
        <v>111</v>
      </c>
      <c r="AJ60" s="69" t="s">
        <v>111</v>
      </c>
      <c r="AK60" s="69" t="s">
        <v>111</v>
      </c>
      <c r="AL60" s="69" t="s">
        <v>111</v>
      </c>
      <c r="AM60" s="69" t="s">
        <v>111</v>
      </c>
      <c r="AN60" s="69" t="s">
        <v>111</v>
      </c>
      <c r="AO60" s="69" t="s">
        <v>111</v>
      </c>
      <c r="AP60" s="69" t="s">
        <v>111</v>
      </c>
      <c r="AQ60" s="69" t="s">
        <v>111</v>
      </c>
      <c r="AR60" s="69" t="s">
        <v>111</v>
      </c>
      <c r="AS60" s="69" t="s">
        <v>111</v>
      </c>
      <c r="AT60" s="69" t="s">
        <v>111</v>
      </c>
      <c r="AU60" s="69" t="s">
        <v>111</v>
      </c>
      <c r="AV60" s="69" t="s">
        <v>111</v>
      </c>
      <c r="AW60" s="69" t="s">
        <v>111</v>
      </c>
      <c r="AX60" s="69" t="s">
        <v>111</v>
      </c>
      <c r="AY60" s="69" t="s">
        <v>111</v>
      </c>
      <c r="AZ60" s="69" t="s">
        <v>111</v>
      </c>
      <c r="BA60" s="70" t="str">
        <f t="shared" si="19"/>
        <v>076</v>
      </c>
      <c r="BB60" s="71" t="str">
        <f t="shared" si="20"/>
        <v>STORIA</v>
      </c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</row>
    <row r="61" spans="1:144" hidden="1" x14ac:dyDescent="0.25">
      <c r="A61" s="55" t="s">
        <v>185</v>
      </c>
      <c r="B61" s="55" t="s">
        <v>186</v>
      </c>
      <c r="C61" s="55"/>
      <c r="D61" s="55"/>
      <c r="E61" s="55"/>
      <c r="F61" s="63">
        <v>12</v>
      </c>
      <c r="G61" s="16" t="s">
        <v>158</v>
      </c>
      <c r="H61" s="27">
        <f t="shared" si="21"/>
        <v>0</v>
      </c>
      <c r="I61" s="38">
        <f t="shared" si="22"/>
        <v>0</v>
      </c>
      <c r="J61" s="69" t="s">
        <v>111</v>
      </c>
      <c r="K61" s="69" t="s">
        <v>111</v>
      </c>
      <c r="L61" s="69" t="s">
        <v>111</v>
      </c>
      <c r="M61" s="69" t="s">
        <v>111</v>
      </c>
      <c r="N61" s="69" t="s">
        <v>111</v>
      </c>
      <c r="O61" s="69" t="s">
        <v>111</v>
      </c>
      <c r="P61" s="69" t="s">
        <v>111</v>
      </c>
      <c r="Q61" s="69" t="s">
        <v>111</v>
      </c>
      <c r="R61" s="69">
        <v>314.60000000000002</v>
      </c>
      <c r="S61" s="69" t="s">
        <v>111</v>
      </c>
      <c r="T61" s="69" t="s">
        <v>111</v>
      </c>
      <c r="U61" s="69" t="s">
        <v>111</v>
      </c>
      <c r="V61" s="69" t="s">
        <v>111</v>
      </c>
      <c r="W61" s="69" t="s">
        <v>111</v>
      </c>
      <c r="X61" s="69">
        <v>209.33500000000001</v>
      </c>
      <c r="Y61" s="69" t="s">
        <v>111</v>
      </c>
      <c r="Z61" s="69" t="s">
        <v>111</v>
      </c>
      <c r="AA61" s="69" t="s">
        <v>111</v>
      </c>
      <c r="AB61" s="69" t="s">
        <v>111</v>
      </c>
      <c r="AC61" s="69" t="s">
        <v>111</v>
      </c>
      <c r="AD61" s="69" t="s">
        <v>111</v>
      </c>
      <c r="AE61" s="69" t="s">
        <v>111</v>
      </c>
      <c r="AF61" s="69" t="s">
        <v>111</v>
      </c>
      <c r="AG61" s="69" t="s">
        <v>111</v>
      </c>
      <c r="AH61" s="69" t="s">
        <v>111</v>
      </c>
      <c r="AI61" s="69" t="s">
        <v>111</v>
      </c>
      <c r="AJ61" s="69" t="s">
        <v>111</v>
      </c>
      <c r="AK61" s="69" t="s">
        <v>111</v>
      </c>
      <c r="AL61" s="69" t="s">
        <v>111</v>
      </c>
      <c r="AM61" s="69" t="s">
        <v>111</v>
      </c>
      <c r="AN61" s="69" t="s">
        <v>111</v>
      </c>
      <c r="AO61" s="69" t="s">
        <v>111</v>
      </c>
      <c r="AP61" s="69" t="s">
        <v>111</v>
      </c>
      <c r="AQ61" s="69" t="s">
        <v>111</v>
      </c>
      <c r="AR61" s="69" t="s">
        <v>111</v>
      </c>
      <c r="AS61" s="69" t="s">
        <v>111</v>
      </c>
      <c r="AT61" s="69" t="s">
        <v>111</v>
      </c>
      <c r="AU61" s="69" t="s">
        <v>111</v>
      </c>
      <c r="AV61" s="69" t="s">
        <v>111</v>
      </c>
      <c r="AW61" s="69" t="s">
        <v>111</v>
      </c>
      <c r="AX61" s="69" t="s">
        <v>111</v>
      </c>
      <c r="AY61" s="69">
        <v>368.52</v>
      </c>
      <c r="AZ61" s="69" t="s">
        <v>111</v>
      </c>
      <c r="BA61" s="70" t="str">
        <f t="shared" si="19"/>
        <v>145</v>
      </c>
      <c r="BB61" s="71" t="str">
        <f t="shared" si="20"/>
        <v>MANSTORM</v>
      </c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</row>
    <row r="62" spans="1:144" hidden="1" x14ac:dyDescent="0.25">
      <c r="A62" s="55" t="s">
        <v>187</v>
      </c>
      <c r="B62" s="55" t="s">
        <v>188</v>
      </c>
      <c r="C62" s="55"/>
      <c r="D62" s="55"/>
      <c r="E62" s="55"/>
      <c r="F62" s="63">
        <v>12</v>
      </c>
      <c r="G62" s="16" t="s">
        <v>158</v>
      </c>
      <c r="H62" s="27">
        <f t="shared" si="21"/>
        <v>0</v>
      </c>
      <c r="I62" s="38">
        <f t="shared" si="22"/>
        <v>0</v>
      </c>
      <c r="J62" s="69" t="s">
        <v>111</v>
      </c>
      <c r="K62" s="69" t="s">
        <v>111</v>
      </c>
      <c r="L62" s="69" t="s">
        <v>111</v>
      </c>
      <c r="M62" s="69" t="s">
        <v>111</v>
      </c>
      <c r="N62" s="69" t="s">
        <v>111</v>
      </c>
      <c r="O62" s="69">
        <v>250</v>
      </c>
      <c r="P62" s="69" t="s">
        <v>111</v>
      </c>
      <c r="Q62" s="69" t="s">
        <v>111</v>
      </c>
      <c r="R62" s="69">
        <v>147.62</v>
      </c>
      <c r="S62" s="69" t="s">
        <v>111</v>
      </c>
      <c r="T62" s="69" t="s">
        <v>111</v>
      </c>
      <c r="U62" s="69" t="s">
        <v>111</v>
      </c>
      <c r="V62" s="69" t="s">
        <v>111</v>
      </c>
      <c r="W62" s="69" t="s">
        <v>111</v>
      </c>
      <c r="X62" s="69" t="s">
        <v>111</v>
      </c>
      <c r="Y62" s="69" t="s">
        <v>111</v>
      </c>
      <c r="Z62" s="69" t="s">
        <v>111</v>
      </c>
      <c r="AA62" s="69" t="s">
        <v>111</v>
      </c>
      <c r="AB62" s="69" t="s">
        <v>111</v>
      </c>
      <c r="AC62" s="69" t="s">
        <v>111</v>
      </c>
      <c r="AD62" s="69" t="s">
        <v>111</v>
      </c>
      <c r="AE62" s="69" t="s">
        <v>111</v>
      </c>
      <c r="AF62" s="69" t="s">
        <v>111</v>
      </c>
      <c r="AG62" s="69" t="s">
        <v>111</v>
      </c>
      <c r="AH62" s="69" t="s">
        <v>111</v>
      </c>
      <c r="AI62" s="69" t="s">
        <v>111</v>
      </c>
      <c r="AJ62" s="69" t="s">
        <v>111</v>
      </c>
      <c r="AK62" s="69" t="s">
        <v>111</v>
      </c>
      <c r="AL62" s="69" t="s">
        <v>111</v>
      </c>
      <c r="AM62" s="69" t="s">
        <v>111</v>
      </c>
      <c r="AN62" s="69" t="s">
        <v>111</v>
      </c>
      <c r="AO62" s="69" t="s">
        <v>111</v>
      </c>
      <c r="AP62" s="69" t="s">
        <v>111</v>
      </c>
      <c r="AQ62" s="69" t="s">
        <v>111</v>
      </c>
      <c r="AR62" s="69" t="s">
        <v>111</v>
      </c>
      <c r="AS62" s="69" t="s">
        <v>111</v>
      </c>
      <c r="AT62" s="69" t="s">
        <v>111</v>
      </c>
      <c r="AU62" s="69" t="s">
        <v>111</v>
      </c>
      <c r="AV62" s="69" t="s">
        <v>111</v>
      </c>
      <c r="AW62" s="69" t="s">
        <v>111</v>
      </c>
      <c r="AX62" s="69" t="s">
        <v>111</v>
      </c>
      <c r="AY62" s="69" t="s">
        <v>111</v>
      </c>
      <c r="AZ62" s="69">
        <v>116.95399999999999</v>
      </c>
      <c r="BA62" s="70" t="str">
        <f t="shared" si="19"/>
        <v>156</v>
      </c>
      <c r="BB62" s="71" t="str">
        <f t="shared" si="20"/>
        <v>DesiRes</v>
      </c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1:144" hidden="1" x14ac:dyDescent="0.25">
      <c r="A63" s="55" t="s">
        <v>189</v>
      </c>
      <c r="B63" s="55" t="s">
        <v>190</v>
      </c>
      <c r="C63" s="55"/>
      <c r="D63" s="55"/>
      <c r="E63" s="55"/>
      <c r="F63" s="63">
        <v>12</v>
      </c>
      <c r="G63" s="16" t="s">
        <v>158</v>
      </c>
      <c r="H63" s="27">
        <f t="shared" si="21"/>
        <v>0</v>
      </c>
      <c r="I63" s="38">
        <f t="shared" si="22"/>
        <v>0</v>
      </c>
      <c r="J63" s="69" t="s">
        <v>111</v>
      </c>
      <c r="K63" s="69" t="s">
        <v>111</v>
      </c>
      <c r="L63" s="69" t="s">
        <v>111</v>
      </c>
      <c r="M63" s="69" t="s">
        <v>111</v>
      </c>
      <c r="N63" s="69" t="s">
        <v>111</v>
      </c>
      <c r="O63" s="69" t="s">
        <v>111</v>
      </c>
      <c r="P63" s="69" t="s">
        <v>111</v>
      </c>
      <c r="Q63" s="69" t="s">
        <v>111</v>
      </c>
      <c r="R63" s="69" t="s">
        <v>111</v>
      </c>
      <c r="S63" s="69" t="s">
        <v>111</v>
      </c>
      <c r="T63" s="69" t="s">
        <v>111</v>
      </c>
      <c r="U63" s="69" t="s">
        <v>111</v>
      </c>
      <c r="V63" s="69" t="s">
        <v>111</v>
      </c>
      <c r="W63" s="69" t="s">
        <v>111</v>
      </c>
      <c r="X63" s="69" t="s">
        <v>111</v>
      </c>
      <c r="Y63" s="69" t="s">
        <v>111</v>
      </c>
      <c r="Z63" s="69" t="s">
        <v>111</v>
      </c>
      <c r="AA63" s="69" t="s">
        <v>111</v>
      </c>
      <c r="AB63" s="69" t="s">
        <v>111</v>
      </c>
      <c r="AC63" s="69" t="s">
        <v>111</v>
      </c>
      <c r="AD63" s="69" t="s">
        <v>111</v>
      </c>
      <c r="AE63" s="69" t="s">
        <v>111</v>
      </c>
      <c r="AF63" s="69">
        <v>300</v>
      </c>
      <c r="AG63" s="69" t="s">
        <v>111</v>
      </c>
      <c r="AH63" s="69" t="s">
        <v>111</v>
      </c>
      <c r="AI63" s="69">
        <v>249.91499999999999</v>
      </c>
      <c r="AJ63" s="69" t="s">
        <v>111</v>
      </c>
      <c r="AK63" s="69">
        <v>120</v>
      </c>
      <c r="AL63" s="69" t="s">
        <v>111</v>
      </c>
      <c r="AM63" s="69" t="s">
        <v>111</v>
      </c>
      <c r="AN63" s="69" t="s">
        <v>111</v>
      </c>
      <c r="AO63" s="69" t="s">
        <v>111</v>
      </c>
      <c r="AP63" s="69" t="s">
        <v>111</v>
      </c>
      <c r="AQ63" s="69" t="s">
        <v>111</v>
      </c>
      <c r="AR63" s="69" t="s">
        <v>111</v>
      </c>
      <c r="AS63" s="69" t="s">
        <v>111</v>
      </c>
      <c r="AT63" s="69" t="s">
        <v>111</v>
      </c>
      <c r="AU63" s="69" t="s">
        <v>111</v>
      </c>
      <c r="AV63" s="69" t="s">
        <v>111</v>
      </c>
      <c r="AW63" s="69" t="s">
        <v>111</v>
      </c>
      <c r="AX63" s="69" t="s">
        <v>111</v>
      </c>
      <c r="AY63" s="69" t="s">
        <v>111</v>
      </c>
      <c r="AZ63" s="69">
        <v>118.197</v>
      </c>
      <c r="BA63" s="70" t="str">
        <f t="shared" si="19"/>
        <v>159</v>
      </c>
      <c r="BB63" s="71" t="str">
        <f t="shared" si="20"/>
        <v>WATERPRINT</v>
      </c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1:144" x14ac:dyDescent="0.25">
      <c r="A64" s="72" t="s">
        <v>191</v>
      </c>
      <c r="B64" s="72" t="s">
        <v>192</v>
      </c>
      <c r="C64" s="72">
        <v>60</v>
      </c>
      <c r="D64" s="72">
        <v>40</v>
      </c>
      <c r="E64" s="72">
        <v>0</v>
      </c>
      <c r="F64" s="73">
        <v>12</v>
      </c>
      <c r="G64" s="74" t="s">
        <v>110</v>
      </c>
      <c r="H64" s="75">
        <f t="shared" si="21"/>
        <v>902.30700000000002</v>
      </c>
      <c r="I64" s="76">
        <f t="shared" si="22"/>
        <v>1011.756</v>
      </c>
      <c r="J64" s="61" t="s">
        <v>111</v>
      </c>
      <c r="K64" s="61" t="s">
        <v>111</v>
      </c>
      <c r="L64" s="61" t="s">
        <v>111</v>
      </c>
      <c r="M64" s="61" t="s">
        <v>111</v>
      </c>
      <c r="N64" s="61" t="s">
        <v>111</v>
      </c>
      <c r="O64" s="61" t="s">
        <v>111</v>
      </c>
      <c r="P64" s="61" t="s">
        <v>111</v>
      </c>
      <c r="Q64" s="61" t="s">
        <v>111</v>
      </c>
      <c r="R64" s="61">
        <v>367.84</v>
      </c>
      <c r="S64" s="61" t="s">
        <v>111</v>
      </c>
      <c r="T64" s="61">
        <v>299.209</v>
      </c>
      <c r="U64" s="61" t="s">
        <v>111</v>
      </c>
      <c r="V64" s="61" t="s">
        <v>111</v>
      </c>
      <c r="W64" s="61" t="s">
        <v>111</v>
      </c>
      <c r="X64" s="61">
        <v>235.25800000000001</v>
      </c>
      <c r="Y64" s="61" t="s">
        <v>111</v>
      </c>
      <c r="Z64" s="61" t="s">
        <v>111</v>
      </c>
      <c r="AA64" s="61" t="s">
        <v>111</v>
      </c>
      <c r="AB64" s="61" t="s">
        <v>111</v>
      </c>
      <c r="AC64" s="61" t="s">
        <v>111</v>
      </c>
      <c r="AD64" s="61" t="s">
        <v>111</v>
      </c>
      <c r="AE64" s="61" t="s">
        <v>111</v>
      </c>
      <c r="AF64" s="61" t="s">
        <v>111</v>
      </c>
      <c r="AG64" s="61" t="s">
        <v>111</v>
      </c>
      <c r="AH64" s="61" t="s">
        <v>111</v>
      </c>
      <c r="AI64" s="61" t="s">
        <v>111</v>
      </c>
      <c r="AJ64" s="61" t="s">
        <v>111</v>
      </c>
      <c r="AK64" s="61" t="s">
        <v>111</v>
      </c>
      <c r="AL64" s="61" t="s">
        <v>111</v>
      </c>
      <c r="AM64" s="61" t="s">
        <v>111</v>
      </c>
      <c r="AN64" s="61" t="s">
        <v>111</v>
      </c>
      <c r="AO64" s="61" t="s">
        <v>111</v>
      </c>
      <c r="AP64" s="61" t="s">
        <v>111</v>
      </c>
      <c r="AQ64" s="61" t="s">
        <v>111</v>
      </c>
      <c r="AR64" s="61" t="s">
        <v>111</v>
      </c>
      <c r="AS64" s="61" t="s">
        <v>111</v>
      </c>
      <c r="AT64" s="61" t="s">
        <v>111</v>
      </c>
      <c r="AU64" s="61" t="s">
        <v>111</v>
      </c>
      <c r="AV64" s="61" t="s">
        <v>111</v>
      </c>
      <c r="AW64" s="61" t="s">
        <v>111</v>
      </c>
      <c r="AX64" s="61" t="s">
        <v>111</v>
      </c>
      <c r="AY64" s="61" t="s">
        <v>111</v>
      </c>
      <c r="AZ64" s="61">
        <v>109.449</v>
      </c>
      <c r="BA64" s="77" t="str">
        <f t="shared" si="19"/>
        <v>226</v>
      </c>
      <c r="BB64" s="73" t="str">
        <f t="shared" si="20"/>
        <v>WaMA-WaDiT</v>
      </c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1:144" hidden="1" x14ac:dyDescent="0.25">
      <c r="A65" s="55" t="s">
        <v>193</v>
      </c>
      <c r="B65" s="55" t="s">
        <v>194</v>
      </c>
      <c r="C65" s="55"/>
      <c r="D65" s="55"/>
      <c r="E65" s="55"/>
      <c r="F65" s="63">
        <v>12</v>
      </c>
      <c r="G65" s="16" t="s">
        <v>158</v>
      </c>
      <c r="H65" s="27">
        <f t="shared" si="21"/>
        <v>0</v>
      </c>
      <c r="I65" s="38">
        <f t="shared" si="22"/>
        <v>0</v>
      </c>
      <c r="J65" s="69" t="s">
        <v>111</v>
      </c>
      <c r="K65" s="69" t="s">
        <v>111</v>
      </c>
      <c r="L65" s="69" t="s">
        <v>111</v>
      </c>
      <c r="M65" s="69" t="s">
        <v>111</v>
      </c>
      <c r="N65" s="69" t="s">
        <v>111</v>
      </c>
      <c r="O65" s="69" t="s">
        <v>111</v>
      </c>
      <c r="P65" s="69" t="s">
        <v>111</v>
      </c>
      <c r="Q65" s="69" t="s">
        <v>111</v>
      </c>
      <c r="R65" s="69">
        <v>153.66999999999999</v>
      </c>
      <c r="S65" s="69" t="s">
        <v>111</v>
      </c>
      <c r="T65" s="69">
        <v>400</v>
      </c>
      <c r="U65" s="69" t="s">
        <v>111</v>
      </c>
      <c r="V65" s="69" t="s">
        <v>111</v>
      </c>
      <c r="W65" s="69" t="s">
        <v>111</v>
      </c>
      <c r="X65" s="69" t="s">
        <v>111</v>
      </c>
      <c r="Y65" s="69" t="s">
        <v>111</v>
      </c>
      <c r="Z65" s="69">
        <v>100</v>
      </c>
      <c r="AA65" s="69" t="s">
        <v>111</v>
      </c>
      <c r="AB65" s="69" t="s">
        <v>111</v>
      </c>
      <c r="AC65" s="69" t="s">
        <v>111</v>
      </c>
      <c r="AD65" s="69" t="s">
        <v>111</v>
      </c>
      <c r="AE65" s="69">
        <v>244.07499999999999</v>
      </c>
      <c r="AF65" s="69" t="s">
        <v>111</v>
      </c>
      <c r="AG65" s="69" t="s">
        <v>111</v>
      </c>
      <c r="AH65" s="69" t="s">
        <v>111</v>
      </c>
      <c r="AI65" s="69" t="s">
        <v>111</v>
      </c>
      <c r="AJ65" s="69" t="s">
        <v>111</v>
      </c>
      <c r="AK65" s="69" t="s">
        <v>111</v>
      </c>
      <c r="AL65" s="69">
        <v>47.436</v>
      </c>
      <c r="AM65" s="69">
        <v>23.295999999999999</v>
      </c>
      <c r="AN65" s="69" t="s">
        <v>111</v>
      </c>
      <c r="AO65" s="69" t="s">
        <v>111</v>
      </c>
      <c r="AP65" s="69" t="s">
        <v>111</v>
      </c>
      <c r="AQ65" s="69" t="s">
        <v>111</v>
      </c>
      <c r="AR65" s="69" t="s">
        <v>111</v>
      </c>
      <c r="AS65" s="69" t="s">
        <v>111</v>
      </c>
      <c r="AT65" s="69" t="s">
        <v>111</v>
      </c>
      <c r="AU65" s="69" t="s">
        <v>111</v>
      </c>
      <c r="AV65" s="69" t="s">
        <v>111</v>
      </c>
      <c r="AW65" s="69" t="s">
        <v>111</v>
      </c>
      <c r="AX65" s="69" t="s">
        <v>111</v>
      </c>
      <c r="AY65" s="69" t="s">
        <v>111</v>
      </c>
      <c r="AZ65" s="69" t="s">
        <v>111</v>
      </c>
      <c r="BA65" s="70" t="str">
        <f t="shared" si="19"/>
        <v>234</v>
      </c>
      <c r="BB65" s="71" t="str">
        <f t="shared" si="20"/>
        <v>PHOENIX</v>
      </c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1:144" hidden="1" x14ac:dyDescent="0.25">
      <c r="A66" s="55" t="s">
        <v>195</v>
      </c>
      <c r="B66" s="55" t="s">
        <v>196</v>
      </c>
      <c r="C66" s="55"/>
      <c r="D66" s="55"/>
      <c r="E66" s="55"/>
      <c r="F66" s="63">
        <v>12</v>
      </c>
      <c r="G66" s="16" t="s">
        <v>158</v>
      </c>
      <c r="H66" s="27">
        <f t="shared" si="21"/>
        <v>0</v>
      </c>
      <c r="I66" s="38">
        <f t="shared" si="22"/>
        <v>0</v>
      </c>
      <c r="J66" s="69" t="s">
        <v>111</v>
      </c>
      <c r="K66" s="69" t="s">
        <v>111</v>
      </c>
      <c r="L66" s="69" t="s">
        <v>111</v>
      </c>
      <c r="M66" s="69" t="s">
        <v>111</v>
      </c>
      <c r="N66" s="69" t="s">
        <v>111</v>
      </c>
      <c r="O66" s="69" t="s">
        <v>111</v>
      </c>
      <c r="P66" s="69" t="s">
        <v>111</v>
      </c>
      <c r="Q66" s="69" t="s">
        <v>111</v>
      </c>
      <c r="R66" s="69">
        <v>209.33</v>
      </c>
      <c r="S66" s="69" t="s">
        <v>111</v>
      </c>
      <c r="T66" s="69">
        <v>226.113</v>
      </c>
      <c r="U66" s="69" t="s">
        <v>111</v>
      </c>
      <c r="V66" s="69" t="s">
        <v>111</v>
      </c>
      <c r="W66" s="69" t="s">
        <v>111</v>
      </c>
      <c r="X66" s="69">
        <v>350</v>
      </c>
      <c r="Y66" s="69" t="s">
        <v>111</v>
      </c>
      <c r="Z66" s="69" t="s">
        <v>111</v>
      </c>
      <c r="AA66" s="69" t="s">
        <v>111</v>
      </c>
      <c r="AB66" s="69" t="s">
        <v>111</v>
      </c>
      <c r="AC66" s="69" t="s">
        <v>111</v>
      </c>
      <c r="AD66" s="69" t="s">
        <v>111</v>
      </c>
      <c r="AE66" s="69" t="s">
        <v>111</v>
      </c>
      <c r="AF66" s="69" t="s">
        <v>111</v>
      </c>
      <c r="AG66" s="69" t="s">
        <v>111</v>
      </c>
      <c r="AH66" s="69" t="s">
        <v>111</v>
      </c>
      <c r="AI66" s="69" t="s">
        <v>111</v>
      </c>
      <c r="AJ66" s="69" t="s">
        <v>111</v>
      </c>
      <c r="AK66" s="69" t="s">
        <v>111</v>
      </c>
      <c r="AL66" s="69" t="s">
        <v>111</v>
      </c>
      <c r="AM66" s="69" t="s">
        <v>111</v>
      </c>
      <c r="AN66" s="69" t="s">
        <v>111</v>
      </c>
      <c r="AO66" s="69" t="s">
        <v>111</v>
      </c>
      <c r="AP66" s="69" t="s">
        <v>111</v>
      </c>
      <c r="AQ66" s="69" t="s">
        <v>111</v>
      </c>
      <c r="AR66" s="69" t="s">
        <v>111</v>
      </c>
      <c r="AS66" s="69" t="s">
        <v>111</v>
      </c>
      <c r="AT66" s="69" t="s">
        <v>111</v>
      </c>
      <c r="AU66" s="69" t="s">
        <v>111</v>
      </c>
      <c r="AV66" s="69" t="s">
        <v>111</v>
      </c>
      <c r="AW66" s="69" t="s">
        <v>111</v>
      </c>
      <c r="AX66" s="69" t="s">
        <v>111</v>
      </c>
      <c r="AY66" s="69" t="s">
        <v>111</v>
      </c>
      <c r="AZ66" s="69" t="s">
        <v>111</v>
      </c>
      <c r="BA66" s="70" t="str">
        <f t="shared" si="19"/>
        <v>301</v>
      </c>
      <c r="BB66" s="71" t="str">
        <f t="shared" si="20"/>
        <v>OFELIA</v>
      </c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1:144" hidden="1" x14ac:dyDescent="0.25">
      <c r="A67" s="55" t="s">
        <v>197</v>
      </c>
      <c r="B67" s="55" t="s">
        <v>198</v>
      </c>
      <c r="C67" s="55"/>
      <c r="D67" s="55"/>
      <c r="E67" s="55"/>
      <c r="F67" s="63">
        <v>12</v>
      </c>
      <c r="G67" s="16" t="s">
        <v>158</v>
      </c>
      <c r="H67" s="27">
        <f t="shared" si="21"/>
        <v>0</v>
      </c>
      <c r="I67" s="38">
        <f t="shared" si="22"/>
        <v>0</v>
      </c>
      <c r="J67" s="69" t="s">
        <v>111</v>
      </c>
      <c r="K67" s="69" t="s">
        <v>111</v>
      </c>
      <c r="L67" s="69" t="s">
        <v>111</v>
      </c>
      <c r="M67" s="69" t="s">
        <v>111</v>
      </c>
      <c r="N67" s="69" t="s">
        <v>111</v>
      </c>
      <c r="O67" s="69" t="s">
        <v>111</v>
      </c>
      <c r="P67" s="69" t="s">
        <v>111</v>
      </c>
      <c r="Q67" s="69" t="s">
        <v>111</v>
      </c>
      <c r="R67" s="69">
        <v>194.81</v>
      </c>
      <c r="S67" s="69" t="s">
        <v>111</v>
      </c>
      <c r="T67" s="69" t="s">
        <v>111</v>
      </c>
      <c r="U67" s="69" t="s">
        <v>111</v>
      </c>
      <c r="V67" s="69" t="s">
        <v>111</v>
      </c>
      <c r="W67" s="69" t="s">
        <v>111</v>
      </c>
      <c r="X67" s="69">
        <v>187.56</v>
      </c>
      <c r="Y67" s="69" t="s">
        <v>111</v>
      </c>
      <c r="Z67" s="69" t="s">
        <v>111</v>
      </c>
      <c r="AA67" s="69" t="s">
        <v>111</v>
      </c>
      <c r="AB67" s="69" t="s">
        <v>111</v>
      </c>
      <c r="AC67" s="69" t="s">
        <v>111</v>
      </c>
      <c r="AD67" s="69" t="s">
        <v>111</v>
      </c>
      <c r="AE67" s="69">
        <v>269.637</v>
      </c>
      <c r="AF67" s="69" t="s">
        <v>111</v>
      </c>
      <c r="AG67" s="69" t="s">
        <v>111</v>
      </c>
      <c r="AH67" s="69" t="s">
        <v>111</v>
      </c>
      <c r="AI67" s="69" t="s">
        <v>111</v>
      </c>
      <c r="AJ67" s="69" t="s">
        <v>111</v>
      </c>
      <c r="AK67" s="69" t="s">
        <v>111</v>
      </c>
      <c r="AL67" s="69" t="s">
        <v>111</v>
      </c>
      <c r="AM67" s="69" t="s">
        <v>111</v>
      </c>
      <c r="AN67" s="69" t="s">
        <v>111</v>
      </c>
      <c r="AO67" s="69" t="s">
        <v>111</v>
      </c>
      <c r="AP67" s="69" t="s">
        <v>111</v>
      </c>
      <c r="AQ67" s="69" t="s">
        <v>111</v>
      </c>
      <c r="AR67" s="69" t="s">
        <v>111</v>
      </c>
      <c r="AS67" s="69" t="s">
        <v>111</v>
      </c>
      <c r="AT67" s="69" t="s">
        <v>111</v>
      </c>
      <c r="AU67" s="69" t="s">
        <v>111</v>
      </c>
      <c r="AV67" s="69" t="s">
        <v>111</v>
      </c>
      <c r="AW67" s="69" t="s">
        <v>111</v>
      </c>
      <c r="AX67" s="69" t="s">
        <v>111</v>
      </c>
      <c r="AY67" s="69" t="s">
        <v>111</v>
      </c>
      <c r="AZ67" s="69" t="s">
        <v>111</v>
      </c>
      <c r="BA67" s="70" t="str">
        <f t="shared" si="19"/>
        <v>339</v>
      </c>
      <c r="BB67" s="71" t="str">
        <f t="shared" si="20"/>
        <v>TRIDENT</v>
      </c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1:144" hidden="1" x14ac:dyDescent="0.25">
      <c r="A68" s="55" t="s">
        <v>199</v>
      </c>
      <c r="B68" s="55" t="s">
        <v>200</v>
      </c>
      <c r="C68" s="55"/>
      <c r="D68" s="55"/>
      <c r="E68" s="55"/>
      <c r="F68" s="63">
        <v>12</v>
      </c>
      <c r="G68" s="16" t="s">
        <v>158</v>
      </c>
      <c r="H68" s="27">
        <f t="shared" si="21"/>
        <v>0</v>
      </c>
      <c r="I68" s="38">
        <f t="shared" si="22"/>
        <v>0</v>
      </c>
      <c r="J68" s="69">
        <v>205.69300000000001</v>
      </c>
      <c r="K68" s="69" t="s">
        <v>111</v>
      </c>
      <c r="L68" s="69" t="s">
        <v>111</v>
      </c>
      <c r="M68" s="69" t="s">
        <v>111</v>
      </c>
      <c r="N68" s="69" t="s">
        <v>111</v>
      </c>
      <c r="O68" s="69">
        <v>249.95</v>
      </c>
      <c r="P68" s="69" t="s">
        <v>111</v>
      </c>
      <c r="Q68" s="69" t="s">
        <v>111</v>
      </c>
      <c r="R68" s="69">
        <v>209.33</v>
      </c>
      <c r="S68" s="69" t="s">
        <v>111</v>
      </c>
      <c r="T68" s="69">
        <v>392.62299999999999</v>
      </c>
      <c r="U68" s="69" t="s">
        <v>111</v>
      </c>
      <c r="V68" s="69" t="s">
        <v>111</v>
      </c>
      <c r="W68" s="69" t="s">
        <v>111</v>
      </c>
      <c r="X68" s="69" t="s">
        <v>111</v>
      </c>
      <c r="Y68" s="69" t="s">
        <v>111</v>
      </c>
      <c r="Z68" s="69" t="s">
        <v>111</v>
      </c>
      <c r="AA68" s="69" t="s">
        <v>111</v>
      </c>
      <c r="AB68" s="69">
        <v>92.784000000000006</v>
      </c>
      <c r="AC68" s="69" t="s">
        <v>111</v>
      </c>
      <c r="AD68" s="69" t="s">
        <v>111</v>
      </c>
      <c r="AE68" s="69">
        <v>262.95999999999998</v>
      </c>
      <c r="AF68" s="69" t="s">
        <v>111</v>
      </c>
      <c r="AG68" s="69" t="s">
        <v>111</v>
      </c>
      <c r="AH68" s="69" t="s">
        <v>111</v>
      </c>
      <c r="AI68" s="69" t="s">
        <v>111</v>
      </c>
      <c r="AJ68" s="69" t="s">
        <v>111</v>
      </c>
      <c r="AK68" s="69" t="s">
        <v>111</v>
      </c>
      <c r="AL68" s="69" t="s">
        <v>111</v>
      </c>
      <c r="AM68" s="69" t="s">
        <v>111</v>
      </c>
      <c r="AN68" s="69" t="s">
        <v>111</v>
      </c>
      <c r="AO68" s="69" t="s">
        <v>111</v>
      </c>
      <c r="AP68" s="69" t="s">
        <v>111</v>
      </c>
      <c r="AQ68" s="69" t="s">
        <v>111</v>
      </c>
      <c r="AR68" s="69" t="s">
        <v>111</v>
      </c>
      <c r="AS68" s="69" t="s">
        <v>111</v>
      </c>
      <c r="AT68" s="69" t="s">
        <v>111</v>
      </c>
      <c r="AU68" s="69" t="s">
        <v>111</v>
      </c>
      <c r="AV68" s="69" t="s">
        <v>111</v>
      </c>
      <c r="AW68" s="69" t="s">
        <v>111</v>
      </c>
      <c r="AX68" s="69" t="s">
        <v>111</v>
      </c>
      <c r="AY68" s="69" t="s">
        <v>111</v>
      </c>
      <c r="AZ68" s="69" t="s">
        <v>111</v>
      </c>
      <c r="BA68" s="70" t="str">
        <f t="shared" si="19"/>
        <v>360</v>
      </c>
      <c r="BB68" s="71" t="str">
        <f t="shared" si="20"/>
        <v>TRANSWATS</v>
      </c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1:144" hidden="1" x14ac:dyDescent="0.25">
      <c r="A69" s="55" t="s">
        <v>201</v>
      </c>
      <c r="B69" s="55" t="s">
        <v>202</v>
      </c>
      <c r="C69" s="55"/>
      <c r="D69" s="55"/>
      <c r="E69" s="55"/>
      <c r="F69" s="63">
        <v>11.5</v>
      </c>
      <c r="G69" s="16" t="s">
        <v>158</v>
      </c>
      <c r="H69" s="27">
        <f t="shared" si="21"/>
        <v>0</v>
      </c>
      <c r="I69" s="38">
        <f t="shared" si="22"/>
        <v>0</v>
      </c>
      <c r="J69" s="69" t="s">
        <v>111</v>
      </c>
      <c r="K69" s="69" t="s">
        <v>111</v>
      </c>
      <c r="L69" s="69">
        <v>269.5</v>
      </c>
      <c r="M69" s="69" t="s">
        <v>111</v>
      </c>
      <c r="N69" s="69" t="s">
        <v>111</v>
      </c>
      <c r="O69" s="69">
        <v>399.6</v>
      </c>
      <c r="P69" s="69" t="s">
        <v>111</v>
      </c>
      <c r="Q69" s="69" t="s">
        <v>111</v>
      </c>
      <c r="R69" s="69">
        <v>200.86</v>
      </c>
      <c r="S69" s="69" t="s">
        <v>111</v>
      </c>
      <c r="T69" s="69" t="s">
        <v>111</v>
      </c>
      <c r="U69" s="69" t="s">
        <v>111</v>
      </c>
      <c r="V69" s="69" t="s">
        <v>111</v>
      </c>
      <c r="W69" s="69" t="s">
        <v>111</v>
      </c>
      <c r="X69" s="69" t="s">
        <v>111</v>
      </c>
      <c r="Y69" s="69" t="s">
        <v>111</v>
      </c>
      <c r="Z69" s="69" t="s">
        <v>111</v>
      </c>
      <c r="AA69" s="69" t="s">
        <v>111</v>
      </c>
      <c r="AB69" s="69" t="s">
        <v>111</v>
      </c>
      <c r="AC69" s="69" t="s">
        <v>111</v>
      </c>
      <c r="AD69" s="69" t="s">
        <v>111</v>
      </c>
      <c r="AE69" s="69" t="s">
        <v>111</v>
      </c>
      <c r="AF69" s="69" t="s">
        <v>111</v>
      </c>
      <c r="AG69" s="69" t="s">
        <v>111</v>
      </c>
      <c r="AH69" s="69" t="s">
        <v>111</v>
      </c>
      <c r="AI69" s="69" t="s">
        <v>111</v>
      </c>
      <c r="AJ69" s="69" t="s">
        <v>111</v>
      </c>
      <c r="AK69" s="69" t="s">
        <v>111</v>
      </c>
      <c r="AL69" s="69" t="s">
        <v>111</v>
      </c>
      <c r="AM69" s="69" t="s">
        <v>111</v>
      </c>
      <c r="AN69" s="69" t="s">
        <v>111</v>
      </c>
      <c r="AO69" s="69" t="s">
        <v>111</v>
      </c>
      <c r="AP69" s="69" t="s">
        <v>111</v>
      </c>
      <c r="AQ69" s="69" t="s">
        <v>111</v>
      </c>
      <c r="AR69" s="69" t="s">
        <v>111</v>
      </c>
      <c r="AS69" s="69" t="s">
        <v>111</v>
      </c>
      <c r="AT69" s="69">
        <v>42</v>
      </c>
      <c r="AU69" s="69" t="s">
        <v>111</v>
      </c>
      <c r="AV69" s="69" t="s">
        <v>111</v>
      </c>
      <c r="AW69" s="69" t="s">
        <v>111</v>
      </c>
      <c r="AX69" s="69" t="s">
        <v>111</v>
      </c>
      <c r="AY69" s="69" t="s">
        <v>111</v>
      </c>
      <c r="AZ69" s="69" t="s">
        <v>111</v>
      </c>
      <c r="BA69" s="70" t="str">
        <f t="shared" si="19"/>
        <v>333</v>
      </c>
      <c r="BB69" s="71" t="str">
        <f t="shared" si="20"/>
        <v>ResMon4Water</v>
      </c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1:144" hidden="1" x14ac:dyDescent="0.25">
      <c r="A70" s="55" t="s">
        <v>203</v>
      </c>
      <c r="B70" s="55" t="s">
        <v>204</v>
      </c>
      <c r="C70" s="55"/>
      <c r="D70" s="55"/>
      <c r="E70" s="55"/>
      <c r="F70" s="63">
        <v>11</v>
      </c>
      <c r="G70" s="16" t="s">
        <v>158</v>
      </c>
      <c r="H70" s="27">
        <f t="shared" si="21"/>
        <v>0</v>
      </c>
      <c r="I70" s="38">
        <f t="shared" si="22"/>
        <v>0</v>
      </c>
      <c r="J70" s="69" t="s">
        <v>111</v>
      </c>
      <c r="K70" s="69" t="s">
        <v>111</v>
      </c>
      <c r="L70" s="69" t="s">
        <v>111</v>
      </c>
      <c r="M70" s="69" t="s">
        <v>111</v>
      </c>
      <c r="N70" s="69" t="s">
        <v>111</v>
      </c>
      <c r="O70" s="69" t="s">
        <v>111</v>
      </c>
      <c r="P70" s="69" t="s">
        <v>111</v>
      </c>
      <c r="Q70" s="69" t="s">
        <v>111</v>
      </c>
      <c r="R70" s="69">
        <v>209.33</v>
      </c>
      <c r="S70" s="69" t="s">
        <v>111</v>
      </c>
      <c r="T70" s="69">
        <v>299.58999999999997</v>
      </c>
      <c r="U70" s="69" t="s">
        <v>111</v>
      </c>
      <c r="V70" s="69" t="s">
        <v>111</v>
      </c>
      <c r="W70" s="69" t="s">
        <v>111</v>
      </c>
      <c r="X70" s="69" t="s">
        <v>111</v>
      </c>
      <c r="Y70" s="69" t="s">
        <v>111</v>
      </c>
      <c r="Z70" s="69" t="s">
        <v>111</v>
      </c>
      <c r="AA70" s="69" t="s">
        <v>111</v>
      </c>
      <c r="AB70" s="69" t="s">
        <v>111</v>
      </c>
      <c r="AC70" s="69" t="s">
        <v>111</v>
      </c>
      <c r="AD70" s="69" t="s">
        <v>111</v>
      </c>
      <c r="AE70" s="69" t="s">
        <v>111</v>
      </c>
      <c r="AF70" s="69" t="s">
        <v>111</v>
      </c>
      <c r="AG70" s="69" t="s">
        <v>111</v>
      </c>
      <c r="AH70" s="69">
        <v>90</v>
      </c>
      <c r="AI70" s="69" t="s">
        <v>111</v>
      </c>
      <c r="AJ70" s="69">
        <v>489.791</v>
      </c>
      <c r="AK70" s="69" t="s">
        <v>111</v>
      </c>
      <c r="AL70" s="69" t="s">
        <v>111</v>
      </c>
      <c r="AM70" s="69" t="s">
        <v>111</v>
      </c>
      <c r="AN70" s="69" t="s">
        <v>111</v>
      </c>
      <c r="AO70" s="69" t="s">
        <v>111</v>
      </c>
      <c r="AP70" s="69" t="s">
        <v>111</v>
      </c>
      <c r="AQ70" s="69" t="s">
        <v>111</v>
      </c>
      <c r="AR70" s="69" t="s">
        <v>111</v>
      </c>
      <c r="AS70" s="69" t="s">
        <v>111</v>
      </c>
      <c r="AT70" s="69" t="s">
        <v>111</v>
      </c>
      <c r="AU70" s="69" t="s">
        <v>111</v>
      </c>
      <c r="AV70" s="69">
        <v>38.549999999999997</v>
      </c>
      <c r="AW70" s="69" t="s">
        <v>111</v>
      </c>
      <c r="AX70" s="69" t="s">
        <v>111</v>
      </c>
      <c r="AY70" s="69" t="s">
        <v>111</v>
      </c>
      <c r="AZ70" s="69" t="s">
        <v>111</v>
      </c>
      <c r="BA70" s="70" t="str">
        <f t="shared" si="19"/>
        <v>019</v>
      </c>
      <c r="BB70" s="71" t="str">
        <f t="shared" si="20"/>
        <v>SmartReuse</v>
      </c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1:144" x14ac:dyDescent="0.25">
      <c r="A71" s="72" t="s">
        <v>205</v>
      </c>
      <c r="B71" s="72" t="s">
        <v>206</v>
      </c>
      <c r="C71" s="72">
        <v>0</v>
      </c>
      <c r="D71" s="72">
        <v>70</v>
      </c>
      <c r="E71" s="72">
        <v>30</v>
      </c>
      <c r="F71" s="73">
        <v>11</v>
      </c>
      <c r="G71" s="74" t="s">
        <v>110</v>
      </c>
      <c r="H71" s="75">
        <f t="shared" si="21"/>
        <v>854.4</v>
      </c>
      <c r="I71" s="76">
        <f t="shared" si="22"/>
        <v>854.4</v>
      </c>
      <c r="J71" s="61" t="s">
        <v>111</v>
      </c>
      <c r="K71" s="61" t="s">
        <v>111</v>
      </c>
      <c r="L71" s="61" t="s">
        <v>111</v>
      </c>
      <c r="M71" s="61" t="s">
        <v>111</v>
      </c>
      <c r="N71" s="61" t="s">
        <v>111</v>
      </c>
      <c r="O71" s="61" t="s">
        <v>111</v>
      </c>
      <c r="P71" s="61" t="s">
        <v>111</v>
      </c>
      <c r="Q71" s="61" t="s">
        <v>111</v>
      </c>
      <c r="R71" s="61" t="s">
        <v>111</v>
      </c>
      <c r="S71" s="61" t="s">
        <v>111</v>
      </c>
      <c r="T71" s="61" t="s">
        <v>111</v>
      </c>
      <c r="U71" s="61" t="s">
        <v>111</v>
      </c>
      <c r="V71" s="61" t="s">
        <v>111</v>
      </c>
      <c r="W71" s="61">
        <v>190</v>
      </c>
      <c r="X71" s="61">
        <v>300</v>
      </c>
      <c r="Y71" s="61" t="s">
        <v>111</v>
      </c>
      <c r="Z71" s="61" t="s">
        <v>111</v>
      </c>
      <c r="AA71" s="61" t="s">
        <v>111</v>
      </c>
      <c r="AB71" s="61" t="s">
        <v>111</v>
      </c>
      <c r="AC71" s="61">
        <v>50</v>
      </c>
      <c r="AD71" s="61" t="s">
        <v>111</v>
      </c>
      <c r="AE71" s="61" t="s">
        <v>111</v>
      </c>
      <c r="AF71" s="61" t="s">
        <v>111</v>
      </c>
      <c r="AG71" s="61" t="s">
        <v>111</v>
      </c>
      <c r="AH71" s="61" t="s">
        <v>111</v>
      </c>
      <c r="AI71" s="61">
        <v>250</v>
      </c>
      <c r="AJ71" s="61" t="s">
        <v>111</v>
      </c>
      <c r="AK71" s="61" t="s">
        <v>111</v>
      </c>
      <c r="AL71" s="61">
        <v>64.400000000000006</v>
      </c>
      <c r="AM71" s="61" t="s">
        <v>111</v>
      </c>
      <c r="AN71" s="61" t="s">
        <v>111</v>
      </c>
      <c r="AO71" s="61" t="s">
        <v>111</v>
      </c>
      <c r="AP71" s="61" t="s">
        <v>111</v>
      </c>
      <c r="AQ71" s="61" t="s">
        <v>111</v>
      </c>
      <c r="AR71" s="61" t="s">
        <v>111</v>
      </c>
      <c r="AS71" s="61" t="s">
        <v>111</v>
      </c>
      <c r="AT71" s="61" t="s">
        <v>111</v>
      </c>
      <c r="AU71" s="61" t="s">
        <v>111</v>
      </c>
      <c r="AV71" s="61" t="s">
        <v>111</v>
      </c>
      <c r="AW71" s="61" t="s">
        <v>111</v>
      </c>
      <c r="AX71" s="61" t="s">
        <v>111</v>
      </c>
      <c r="AY71" s="61" t="s">
        <v>111</v>
      </c>
      <c r="AZ71" s="61" t="s">
        <v>111</v>
      </c>
      <c r="BA71" s="96" t="str">
        <f t="shared" si="19"/>
        <v>025</v>
      </c>
      <c r="BB71" s="97" t="str">
        <f t="shared" si="20"/>
        <v>DIME</v>
      </c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1:144" hidden="1" x14ac:dyDescent="0.25">
      <c r="A72" s="55" t="s">
        <v>207</v>
      </c>
      <c r="B72" s="55" t="s">
        <v>208</v>
      </c>
      <c r="C72" s="55"/>
      <c r="D72" s="55"/>
      <c r="E72" s="55"/>
      <c r="F72" s="63">
        <v>11</v>
      </c>
      <c r="G72" s="16" t="s">
        <v>158</v>
      </c>
      <c r="H72" s="27">
        <f t="shared" si="21"/>
        <v>0</v>
      </c>
      <c r="I72" s="38">
        <f t="shared" si="22"/>
        <v>0</v>
      </c>
      <c r="J72" s="69" t="s">
        <v>111</v>
      </c>
      <c r="K72" s="69" t="s">
        <v>111</v>
      </c>
      <c r="L72" s="69" t="s">
        <v>111</v>
      </c>
      <c r="M72" s="69" t="s">
        <v>111</v>
      </c>
      <c r="N72" s="69" t="s">
        <v>111</v>
      </c>
      <c r="O72" s="69">
        <v>249.6</v>
      </c>
      <c r="P72" s="69" t="s">
        <v>111</v>
      </c>
      <c r="Q72" s="69" t="s">
        <v>111</v>
      </c>
      <c r="R72" s="69">
        <v>338.8</v>
      </c>
      <c r="S72" s="69">
        <v>233.75</v>
      </c>
      <c r="T72" s="69" t="s">
        <v>111</v>
      </c>
      <c r="U72" s="69" t="s">
        <v>111</v>
      </c>
      <c r="V72" s="69">
        <v>150</v>
      </c>
      <c r="W72" s="69" t="s">
        <v>111</v>
      </c>
      <c r="X72" s="69" t="s">
        <v>111</v>
      </c>
      <c r="Y72" s="69" t="s">
        <v>111</v>
      </c>
      <c r="Z72" s="69" t="s">
        <v>111</v>
      </c>
      <c r="AA72" s="69" t="s">
        <v>111</v>
      </c>
      <c r="AB72" s="69" t="s">
        <v>111</v>
      </c>
      <c r="AC72" s="69">
        <v>50</v>
      </c>
      <c r="AD72" s="69" t="s">
        <v>111</v>
      </c>
      <c r="AE72" s="69" t="s">
        <v>111</v>
      </c>
      <c r="AF72" s="69" t="s">
        <v>111</v>
      </c>
      <c r="AG72" s="69" t="s">
        <v>111</v>
      </c>
      <c r="AH72" s="69" t="s">
        <v>111</v>
      </c>
      <c r="AI72" s="69" t="s">
        <v>111</v>
      </c>
      <c r="AJ72" s="69" t="s">
        <v>111</v>
      </c>
      <c r="AK72" s="69" t="s">
        <v>111</v>
      </c>
      <c r="AL72" s="69" t="s">
        <v>111</v>
      </c>
      <c r="AM72" s="69" t="s">
        <v>111</v>
      </c>
      <c r="AN72" s="69" t="s">
        <v>111</v>
      </c>
      <c r="AO72" s="69" t="s">
        <v>111</v>
      </c>
      <c r="AP72" s="69" t="s">
        <v>111</v>
      </c>
      <c r="AQ72" s="69" t="s">
        <v>111</v>
      </c>
      <c r="AR72" s="69" t="s">
        <v>111</v>
      </c>
      <c r="AS72" s="69" t="s">
        <v>111</v>
      </c>
      <c r="AT72" s="69" t="s">
        <v>111</v>
      </c>
      <c r="AU72" s="69" t="s">
        <v>111</v>
      </c>
      <c r="AV72" s="69" t="s">
        <v>111</v>
      </c>
      <c r="AW72" s="69" t="s">
        <v>111</v>
      </c>
      <c r="AX72" s="69" t="s">
        <v>111</v>
      </c>
      <c r="AY72" s="69" t="s">
        <v>111</v>
      </c>
      <c r="AZ72" s="69">
        <v>112.84399999999999</v>
      </c>
      <c r="BA72" s="70" t="str">
        <f t="shared" si="19"/>
        <v>053</v>
      </c>
      <c r="BB72" s="71" t="str">
        <f t="shared" si="20"/>
        <v>DAMSEL</v>
      </c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1:144" hidden="1" x14ac:dyDescent="0.25">
      <c r="A73" s="55" t="s">
        <v>209</v>
      </c>
      <c r="B73" s="55" t="s">
        <v>210</v>
      </c>
      <c r="C73" s="55"/>
      <c r="D73" s="55"/>
      <c r="E73" s="55"/>
      <c r="F73" s="63">
        <v>11</v>
      </c>
      <c r="G73" s="16" t="s">
        <v>158</v>
      </c>
      <c r="H73" s="27">
        <f t="shared" si="21"/>
        <v>0</v>
      </c>
      <c r="I73" s="38">
        <f t="shared" si="22"/>
        <v>0</v>
      </c>
      <c r="J73" s="69" t="s">
        <v>111</v>
      </c>
      <c r="K73" s="69" t="s">
        <v>111</v>
      </c>
      <c r="L73" s="69" t="s">
        <v>111</v>
      </c>
      <c r="M73" s="69" t="s">
        <v>111</v>
      </c>
      <c r="N73" s="69" t="s">
        <v>111</v>
      </c>
      <c r="O73" s="69" t="s">
        <v>111</v>
      </c>
      <c r="P73" s="69" t="s">
        <v>111</v>
      </c>
      <c r="Q73" s="69" t="s">
        <v>111</v>
      </c>
      <c r="R73" s="69">
        <v>367.84</v>
      </c>
      <c r="S73" s="69" t="s">
        <v>111</v>
      </c>
      <c r="T73" s="69" t="s">
        <v>111</v>
      </c>
      <c r="U73" s="69" t="s">
        <v>111</v>
      </c>
      <c r="V73" s="69" t="s">
        <v>111</v>
      </c>
      <c r="W73" s="69" t="s">
        <v>111</v>
      </c>
      <c r="X73" s="69" t="s">
        <v>111</v>
      </c>
      <c r="Y73" s="69" t="s">
        <v>111</v>
      </c>
      <c r="Z73" s="69" t="s">
        <v>111</v>
      </c>
      <c r="AA73" s="69">
        <v>356.95400000000001</v>
      </c>
      <c r="AB73" s="69" t="s">
        <v>111</v>
      </c>
      <c r="AC73" s="69" t="s">
        <v>111</v>
      </c>
      <c r="AD73" s="69" t="s">
        <v>111</v>
      </c>
      <c r="AE73" s="69" t="s">
        <v>111</v>
      </c>
      <c r="AF73" s="69" t="s">
        <v>111</v>
      </c>
      <c r="AG73" s="69" t="s">
        <v>111</v>
      </c>
      <c r="AH73" s="69" t="s">
        <v>111</v>
      </c>
      <c r="AI73" s="69" t="s">
        <v>111</v>
      </c>
      <c r="AJ73" s="69" t="s">
        <v>111</v>
      </c>
      <c r="AK73" s="69" t="s">
        <v>111</v>
      </c>
      <c r="AL73" s="69" t="s">
        <v>111</v>
      </c>
      <c r="AM73" s="69" t="s">
        <v>111</v>
      </c>
      <c r="AN73" s="69" t="s">
        <v>111</v>
      </c>
      <c r="AO73" s="69" t="s">
        <v>111</v>
      </c>
      <c r="AP73" s="69" t="s">
        <v>111</v>
      </c>
      <c r="AQ73" s="69" t="s">
        <v>111</v>
      </c>
      <c r="AR73" s="69" t="s">
        <v>111</v>
      </c>
      <c r="AS73" s="69">
        <v>50</v>
      </c>
      <c r="AT73" s="69" t="s">
        <v>111</v>
      </c>
      <c r="AU73" s="69" t="s">
        <v>111</v>
      </c>
      <c r="AV73" s="69" t="s">
        <v>111</v>
      </c>
      <c r="AW73" s="69" t="s">
        <v>111</v>
      </c>
      <c r="AX73" s="69" t="s">
        <v>111</v>
      </c>
      <c r="AY73" s="69" t="s">
        <v>111</v>
      </c>
      <c r="AZ73" s="69" t="s">
        <v>111</v>
      </c>
      <c r="BA73" s="70" t="str">
        <f t="shared" si="19"/>
        <v>142</v>
      </c>
      <c r="BB73" s="71" t="str">
        <f t="shared" si="20"/>
        <v>CECTPDB</v>
      </c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1:144" hidden="1" x14ac:dyDescent="0.25">
      <c r="A74" s="55" t="s">
        <v>211</v>
      </c>
      <c r="B74" s="55" t="s">
        <v>212</v>
      </c>
      <c r="C74" s="55"/>
      <c r="D74" s="55"/>
      <c r="E74" s="55"/>
      <c r="F74" s="63">
        <v>11</v>
      </c>
      <c r="G74" s="16" t="s">
        <v>158</v>
      </c>
      <c r="H74" s="27">
        <f t="shared" si="21"/>
        <v>0</v>
      </c>
      <c r="I74" s="38">
        <f t="shared" si="22"/>
        <v>0</v>
      </c>
      <c r="J74" s="69" t="s">
        <v>111</v>
      </c>
      <c r="K74" s="69" t="s">
        <v>111</v>
      </c>
      <c r="L74" s="69" t="s">
        <v>111</v>
      </c>
      <c r="M74" s="69" t="s">
        <v>111</v>
      </c>
      <c r="N74" s="69" t="s">
        <v>111</v>
      </c>
      <c r="O74" s="69" t="s">
        <v>111</v>
      </c>
      <c r="P74" s="69">
        <v>298.36799999999999</v>
      </c>
      <c r="Q74" s="69" t="s">
        <v>111</v>
      </c>
      <c r="R74" s="69">
        <v>254.1</v>
      </c>
      <c r="S74" s="69" t="s">
        <v>111</v>
      </c>
      <c r="T74" s="69" t="s">
        <v>111</v>
      </c>
      <c r="U74" s="69" t="s">
        <v>111</v>
      </c>
      <c r="V74" s="69" t="s">
        <v>111</v>
      </c>
      <c r="W74" s="69" t="s">
        <v>111</v>
      </c>
      <c r="X74" s="69" t="s">
        <v>111</v>
      </c>
      <c r="Y74" s="69" t="s">
        <v>111</v>
      </c>
      <c r="Z74" s="69" t="s">
        <v>111</v>
      </c>
      <c r="AA74" s="69" t="s">
        <v>111</v>
      </c>
      <c r="AB74" s="69" t="s">
        <v>111</v>
      </c>
      <c r="AC74" s="69" t="s">
        <v>111</v>
      </c>
      <c r="AD74" s="69" t="s">
        <v>111</v>
      </c>
      <c r="AE74" s="69" t="s">
        <v>111</v>
      </c>
      <c r="AF74" s="69" t="s">
        <v>111</v>
      </c>
      <c r="AG74" s="69" t="s">
        <v>111</v>
      </c>
      <c r="AH74" s="69" t="s">
        <v>111</v>
      </c>
      <c r="AI74" s="69">
        <v>200</v>
      </c>
      <c r="AJ74" s="69" t="s">
        <v>111</v>
      </c>
      <c r="AK74" s="69" t="s">
        <v>111</v>
      </c>
      <c r="AL74" s="69" t="s">
        <v>111</v>
      </c>
      <c r="AM74" s="69" t="s">
        <v>111</v>
      </c>
      <c r="AN74" s="69" t="s">
        <v>111</v>
      </c>
      <c r="AO74" s="69" t="s">
        <v>111</v>
      </c>
      <c r="AP74" s="69" t="s">
        <v>111</v>
      </c>
      <c r="AQ74" s="69" t="s">
        <v>111</v>
      </c>
      <c r="AR74" s="69" t="s">
        <v>111</v>
      </c>
      <c r="AS74" s="69" t="s">
        <v>111</v>
      </c>
      <c r="AT74" s="69" t="s">
        <v>111</v>
      </c>
      <c r="AU74" s="69" t="s">
        <v>111</v>
      </c>
      <c r="AV74" s="69" t="s">
        <v>111</v>
      </c>
      <c r="AW74" s="69" t="s">
        <v>111</v>
      </c>
      <c r="AX74" s="69" t="s">
        <v>111</v>
      </c>
      <c r="AY74" s="69" t="s">
        <v>111</v>
      </c>
      <c r="AZ74" s="69" t="s">
        <v>111</v>
      </c>
      <c r="BA74" s="70" t="str">
        <f t="shared" si="19"/>
        <v>157</v>
      </c>
      <c r="BB74" s="71" t="str">
        <f t="shared" si="20"/>
        <v>REASSERT</v>
      </c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1:144" hidden="1" x14ac:dyDescent="0.25">
      <c r="A75" s="55" t="s">
        <v>213</v>
      </c>
      <c r="B75" s="55" t="s">
        <v>214</v>
      </c>
      <c r="C75" s="55"/>
      <c r="D75" s="55"/>
      <c r="E75" s="55"/>
      <c r="F75" s="63">
        <v>11</v>
      </c>
      <c r="G75" s="16" t="s">
        <v>158</v>
      </c>
      <c r="H75" s="27">
        <f t="shared" si="21"/>
        <v>0</v>
      </c>
      <c r="I75" s="38">
        <f t="shared" si="22"/>
        <v>0</v>
      </c>
      <c r="J75" s="69" t="s">
        <v>111</v>
      </c>
      <c r="K75" s="69" t="s">
        <v>111</v>
      </c>
      <c r="L75" s="69" t="s">
        <v>111</v>
      </c>
      <c r="M75" s="69" t="s">
        <v>111</v>
      </c>
      <c r="N75" s="69" t="s">
        <v>111</v>
      </c>
      <c r="O75" s="69">
        <v>500</v>
      </c>
      <c r="P75" s="69">
        <v>324.75299999999999</v>
      </c>
      <c r="Q75" s="69" t="s">
        <v>111</v>
      </c>
      <c r="R75" s="69" t="s">
        <v>111</v>
      </c>
      <c r="S75" s="69" t="s">
        <v>111</v>
      </c>
      <c r="T75" s="69" t="s">
        <v>111</v>
      </c>
      <c r="U75" s="69" t="s">
        <v>111</v>
      </c>
      <c r="V75" s="69" t="s">
        <v>111</v>
      </c>
      <c r="W75" s="69" t="s">
        <v>111</v>
      </c>
      <c r="X75" s="69" t="s">
        <v>111</v>
      </c>
      <c r="Y75" s="69" t="s">
        <v>111</v>
      </c>
      <c r="Z75" s="69" t="s">
        <v>111</v>
      </c>
      <c r="AA75" s="69" t="s">
        <v>111</v>
      </c>
      <c r="AB75" s="69">
        <v>250</v>
      </c>
      <c r="AC75" s="69" t="s">
        <v>111</v>
      </c>
      <c r="AD75" s="69" t="s">
        <v>111</v>
      </c>
      <c r="AE75" s="69">
        <v>268.32400000000001</v>
      </c>
      <c r="AF75" s="69" t="s">
        <v>111</v>
      </c>
      <c r="AG75" s="69">
        <v>200</v>
      </c>
      <c r="AH75" s="69" t="s">
        <v>111</v>
      </c>
      <c r="AI75" s="69" t="s">
        <v>111</v>
      </c>
      <c r="AJ75" s="69" t="s">
        <v>111</v>
      </c>
      <c r="AK75" s="69" t="s">
        <v>111</v>
      </c>
      <c r="AL75" s="69" t="s">
        <v>111</v>
      </c>
      <c r="AM75" s="69" t="s">
        <v>111</v>
      </c>
      <c r="AN75" s="69" t="s">
        <v>111</v>
      </c>
      <c r="AO75" s="69" t="s">
        <v>111</v>
      </c>
      <c r="AP75" s="69" t="s">
        <v>111</v>
      </c>
      <c r="AQ75" s="69" t="s">
        <v>111</v>
      </c>
      <c r="AR75" s="69" t="s">
        <v>111</v>
      </c>
      <c r="AS75" s="69" t="s">
        <v>111</v>
      </c>
      <c r="AT75" s="69" t="s">
        <v>111</v>
      </c>
      <c r="AU75" s="69" t="s">
        <v>111</v>
      </c>
      <c r="AV75" s="69" t="s">
        <v>111</v>
      </c>
      <c r="AW75" s="69" t="s">
        <v>111</v>
      </c>
      <c r="AX75" s="69" t="s">
        <v>111</v>
      </c>
      <c r="AY75" s="69" t="s">
        <v>111</v>
      </c>
      <c r="AZ75" s="69" t="s">
        <v>111</v>
      </c>
      <c r="BA75" s="70" t="str">
        <f t="shared" si="19"/>
        <v>166</v>
      </c>
      <c r="BB75" s="71" t="str">
        <f t="shared" si="20"/>
        <v>PURE-BGS</v>
      </c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1:144" x14ac:dyDescent="0.25">
      <c r="A76" s="72" t="s">
        <v>215</v>
      </c>
      <c r="B76" s="72" t="s">
        <v>216</v>
      </c>
      <c r="C76" s="72">
        <v>40</v>
      </c>
      <c r="D76" s="72">
        <v>40</v>
      </c>
      <c r="E76" s="72">
        <v>20</v>
      </c>
      <c r="F76" s="73">
        <v>11</v>
      </c>
      <c r="G76" s="74" t="s">
        <v>110</v>
      </c>
      <c r="H76" s="75">
        <f t="shared" si="21"/>
        <v>767.9369999999999</v>
      </c>
      <c r="I76" s="76">
        <f t="shared" si="22"/>
        <v>790.74599999999987</v>
      </c>
      <c r="J76" s="61" t="s">
        <v>111</v>
      </c>
      <c r="K76" s="61" t="s">
        <v>111</v>
      </c>
      <c r="L76" s="61" t="s">
        <v>111</v>
      </c>
      <c r="M76" s="61" t="s">
        <v>111</v>
      </c>
      <c r="N76" s="61" t="s">
        <v>111</v>
      </c>
      <c r="O76" s="61" t="s">
        <v>111</v>
      </c>
      <c r="P76" s="61" t="s">
        <v>111</v>
      </c>
      <c r="Q76" s="61" t="s">
        <v>111</v>
      </c>
      <c r="R76" s="61" t="s">
        <v>111</v>
      </c>
      <c r="S76" s="61" t="s">
        <v>111</v>
      </c>
      <c r="T76" s="61">
        <v>270.00299999999999</v>
      </c>
      <c r="U76" s="61" t="s">
        <v>111</v>
      </c>
      <c r="V76" s="61" t="s">
        <v>111</v>
      </c>
      <c r="W76" s="61" t="s">
        <v>111</v>
      </c>
      <c r="X76" s="61">
        <v>298.577</v>
      </c>
      <c r="Y76" s="61" t="s">
        <v>111</v>
      </c>
      <c r="Z76" s="61" t="s">
        <v>111</v>
      </c>
      <c r="AA76" s="61" t="s">
        <v>111</v>
      </c>
      <c r="AB76" s="61" t="s">
        <v>111</v>
      </c>
      <c r="AC76" s="61" t="s">
        <v>111</v>
      </c>
      <c r="AD76" s="61" t="s">
        <v>111</v>
      </c>
      <c r="AE76" s="61" t="s">
        <v>111</v>
      </c>
      <c r="AF76" s="61" t="s">
        <v>111</v>
      </c>
      <c r="AG76" s="61">
        <v>199.357</v>
      </c>
      <c r="AH76" s="61" t="s">
        <v>111</v>
      </c>
      <c r="AI76" s="61" t="s">
        <v>111</v>
      </c>
      <c r="AJ76" s="61" t="s">
        <v>111</v>
      </c>
      <c r="AK76" s="61" t="s">
        <v>111</v>
      </c>
      <c r="AL76" s="61" t="s">
        <v>111</v>
      </c>
      <c r="AM76" s="61" t="s">
        <v>111</v>
      </c>
      <c r="AN76" s="61">
        <v>22.809000000000001</v>
      </c>
      <c r="AO76" s="61" t="s">
        <v>111</v>
      </c>
      <c r="AP76" s="61" t="s">
        <v>111</v>
      </c>
      <c r="AQ76" s="61" t="s">
        <v>111</v>
      </c>
      <c r="AR76" s="61" t="s">
        <v>111</v>
      </c>
      <c r="AS76" s="61" t="s">
        <v>111</v>
      </c>
      <c r="AT76" s="61" t="s">
        <v>111</v>
      </c>
      <c r="AU76" s="61" t="s">
        <v>111</v>
      </c>
      <c r="AV76" s="61" t="s">
        <v>111</v>
      </c>
      <c r="AW76" s="61" t="s">
        <v>111</v>
      </c>
      <c r="AX76" s="61" t="s">
        <v>111</v>
      </c>
      <c r="AY76" s="61" t="s">
        <v>111</v>
      </c>
      <c r="AZ76" s="61" t="s">
        <v>111</v>
      </c>
      <c r="BA76" s="77" t="str">
        <f t="shared" si="19"/>
        <v>196</v>
      </c>
      <c r="BB76" s="73" t="str">
        <f t="shared" si="20"/>
        <v>DATASET</v>
      </c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1:144" hidden="1" x14ac:dyDescent="0.25">
      <c r="A77" s="55" t="s">
        <v>217</v>
      </c>
      <c r="B77" s="55" t="s">
        <v>218</v>
      </c>
      <c r="C77" s="55"/>
      <c r="D77" s="55"/>
      <c r="E77" s="55"/>
      <c r="F77" s="63">
        <v>11</v>
      </c>
      <c r="G77" s="16" t="s">
        <v>158</v>
      </c>
      <c r="H77" s="27">
        <f t="shared" si="21"/>
        <v>0</v>
      </c>
      <c r="I77" s="38">
        <f t="shared" si="22"/>
        <v>0</v>
      </c>
      <c r="J77" s="69" t="s">
        <v>111</v>
      </c>
      <c r="K77" s="69" t="s">
        <v>111</v>
      </c>
      <c r="L77" s="69" t="s">
        <v>111</v>
      </c>
      <c r="M77" s="69" t="s">
        <v>111</v>
      </c>
      <c r="N77" s="69" t="s">
        <v>111</v>
      </c>
      <c r="O77" s="69" t="s">
        <v>111</v>
      </c>
      <c r="P77" s="69" t="s">
        <v>111</v>
      </c>
      <c r="Q77" s="69" t="s">
        <v>111</v>
      </c>
      <c r="R77" s="69">
        <v>308.55</v>
      </c>
      <c r="S77" s="69" t="s">
        <v>111</v>
      </c>
      <c r="T77" s="69" t="s">
        <v>111</v>
      </c>
      <c r="U77" s="69" t="s">
        <v>111</v>
      </c>
      <c r="V77" s="69" t="s">
        <v>111</v>
      </c>
      <c r="W77" s="69" t="s">
        <v>111</v>
      </c>
      <c r="X77" s="69" t="s">
        <v>111</v>
      </c>
      <c r="Y77" s="69" t="s">
        <v>111</v>
      </c>
      <c r="Z77" s="69" t="s">
        <v>111</v>
      </c>
      <c r="AA77" s="69" t="s">
        <v>111</v>
      </c>
      <c r="AB77" s="69" t="s">
        <v>111</v>
      </c>
      <c r="AC77" s="69">
        <v>50</v>
      </c>
      <c r="AD77" s="69" t="s">
        <v>111</v>
      </c>
      <c r="AE77" s="69" t="s">
        <v>111</v>
      </c>
      <c r="AF77" s="69" t="s">
        <v>111</v>
      </c>
      <c r="AG77" s="69" t="s">
        <v>111</v>
      </c>
      <c r="AH77" s="69" t="s">
        <v>111</v>
      </c>
      <c r="AI77" s="69">
        <v>200</v>
      </c>
      <c r="AJ77" s="69" t="s">
        <v>111</v>
      </c>
      <c r="AK77" s="69" t="s">
        <v>111</v>
      </c>
      <c r="AL77" s="69" t="s">
        <v>111</v>
      </c>
      <c r="AM77" s="69" t="s">
        <v>111</v>
      </c>
      <c r="AN77" s="69" t="s">
        <v>111</v>
      </c>
      <c r="AO77" s="69" t="s">
        <v>111</v>
      </c>
      <c r="AP77" s="69" t="s">
        <v>111</v>
      </c>
      <c r="AQ77" s="69" t="s">
        <v>111</v>
      </c>
      <c r="AR77" s="69" t="s">
        <v>111</v>
      </c>
      <c r="AS77" s="69" t="s">
        <v>111</v>
      </c>
      <c r="AT77" s="69" t="s">
        <v>111</v>
      </c>
      <c r="AU77" s="69" t="s">
        <v>111</v>
      </c>
      <c r="AV77" s="69" t="s">
        <v>111</v>
      </c>
      <c r="AW77" s="69" t="s">
        <v>111</v>
      </c>
      <c r="AX77" s="69" t="s">
        <v>111</v>
      </c>
      <c r="AY77" s="69" t="s">
        <v>111</v>
      </c>
      <c r="AZ77" s="69" t="s">
        <v>111</v>
      </c>
      <c r="BA77" s="70" t="str">
        <f t="shared" si="19"/>
        <v>233</v>
      </c>
      <c r="BB77" s="71" t="str">
        <f t="shared" si="20"/>
        <v>4DnetStreams</v>
      </c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1:144" hidden="1" x14ac:dyDescent="0.25">
      <c r="A78" s="55" t="s">
        <v>219</v>
      </c>
      <c r="B78" s="55" t="s">
        <v>220</v>
      </c>
      <c r="C78" s="55"/>
      <c r="D78" s="55"/>
      <c r="E78" s="55"/>
      <c r="F78" s="63">
        <v>11</v>
      </c>
      <c r="G78" s="16" t="s">
        <v>158</v>
      </c>
      <c r="H78" s="27">
        <f t="shared" si="21"/>
        <v>0</v>
      </c>
      <c r="I78" s="38">
        <f t="shared" si="22"/>
        <v>0</v>
      </c>
      <c r="J78" s="69" t="s">
        <v>111</v>
      </c>
      <c r="K78" s="69" t="s">
        <v>111</v>
      </c>
      <c r="L78" s="69" t="s">
        <v>111</v>
      </c>
      <c r="M78" s="69" t="s">
        <v>111</v>
      </c>
      <c r="N78" s="69" t="s">
        <v>111</v>
      </c>
      <c r="O78" s="69" t="s">
        <v>111</v>
      </c>
      <c r="P78" s="69" t="s">
        <v>111</v>
      </c>
      <c r="Q78" s="69" t="s">
        <v>111</v>
      </c>
      <c r="R78" s="69">
        <v>176.66</v>
      </c>
      <c r="S78" s="69" t="s">
        <v>111</v>
      </c>
      <c r="T78" s="69">
        <v>263.94900000000001</v>
      </c>
      <c r="U78" s="69" t="s">
        <v>111</v>
      </c>
      <c r="V78" s="69" t="s">
        <v>111</v>
      </c>
      <c r="W78" s="69" t="s">
        <v>111</v>
      </c>
      <c r="X78" s="69" t="s">
        <v>111</v>
      </c>
      <c r="Y78" s="69" t="s">
        <v>111</v>
      </c>
      <c r="Z78" s="69" t="s">
        <v>111</v>
      </c>
      <c r="AA78" s="69" t="s">
        <v>111</v>
      </c>
      <c r="AB78" s="69" t="s">
        <v>111</v>
      </c>
      <c r="AC78" s="69" t="s">
        <v>111</v>
      </c>
      <c r="AD78" s="69" t="s">
        <v>111</v>
      </c>
      <c r="AE78" s="69" t="s">
        <v>111</v>
      </c>
      <c r="AF78" s="69" t="s">
        <v>111</v>
      </c>
      <c r="AG78" s="69" t="s">
        <v>111</v>
      </c>
      <c r="AH78" s="69" t="s">
        <v>111</v>
      </c>
      <c r="AI78" s="69">
        <v>200</v>
      </c>
      <c r="AJ78" s="69" t="s">
        <v>111</v>
      </c>
      <c r="AK78" s="69" t="s">
        <v>111</v>
      </c>
      <c r="AL78" s="69">
        <v>47.454000000000001</v>
      </c>
      <c r="AM78" s="69" t="s">
        <v>111</v>
      </c>
      <c r="AN78" s="69" t="s">
        <v>111</v>
      </c>
      <c r="AO78" s="69" t="s">
        <v>111</v>
      </c>
      <c r="AP78" s="69" t="s">
        <v>111</v>
      </c>
      <c r="AQ78" s="69" t="s">
        <v>111</v>
      </c>
      <c r="AR78" s="69" t="s">
        <v>111</v>
      </c>
      <c r="AS78" s="69" t="s">
        <v>111</v>
      </c>
      <c r="AT78" s="69" t="s">
        <v>111</v>
      </c>
      <c r="AU78" s="69" t="s">
        <v>111</v>
      </c>
      <c r="AV78" s="69" t="s">
        <v>111</v>
      </c>
      <c r="AW78" s="69" t="s">
        <v>111</v>
      </c>
      <c r="AX78" s="69" t="s">
        <v>111</v>
      </c>
      <c r="AY78" s="69" t="s">
        <v>111</v>
      </c>
      <c r="AZ78" s="69" t="s">
        <v>111</v>
      </c>
      <c r="BA78" s="70" t="str">
        <f t="shared" si="19"/>
        <v>258</v>
      </c>
      <c r="BB78" s="71" t="str">
        <f t="shared" si="20"/>
        <v>CITEXT</v>
      </c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1:144" hidden="1" x14ac:dyDescent="0.25">
      <c r="A79" s="55" t="s">
        <v>221</v>
      </c>
      <c r="B79" s="55" t="s">
        <v>222</v>
      </c>
      <c r="C79" s="55"/>
      <c r="D79" s="55"/>
      <c r="E79" s="55"/>
      <c r="F79" s="63">
        <v>11</v>
      </c>
      <c r="G79" s="16" t="s">
        <v>158</v>
      </c>
      <c r="H79" s="27">
        <f t="shared" si="21"/>
        <v>0</v>
      </c>
      <c r="I79" s="38">
        <f t="shared" si="22"/>
        <v>0</v>
      </c>
      <c r="J79" s="69" t="s">
        <v>111</v>
      </c>
      <c r="K79" s="69" t="s">
        <v>111</v>
      </c>
      <c r="L79" s="69" t="s">
        <v>111</v>
      </c>
      <c r="M79" s="69" t="s">
        <v>111</v>
      </c>
      <c r="N79" s="69" t="s">
        <v>111</v>
      </c>
      <c r="O79" s="69" t="s">
        <v>111</v>
      </c>
      <c r="P79" s="69" t="s">
        <v>111</v>
      </c>
      <c r="Q79" s="69" t="s">
        <v>111</v>
      </c>
      <c r="R79" s="69" t="s">
        <v>111</v>
      </c>
      <c r="S79" s="69" t="s">
        <v>111</v>
      </c>
      <c r="T79" s="69">
        <v>299.69499999999999</v>
      </c>
      <c r="U79" s="69">
        <v>85.5</v>
      </c>
      <c r="V79" s="69" t="s">
        <v>111</v>
      </c>
      <c r="W79" s="69" t="s">
        <v>111</v>
      </c>
      <c r="X79" s="69">
        <v>361.33100000000002</v>
      </c>
      <c r="Y79" s="69" t="s">
        <v>111</v>
      </c>
      <c r="Z79" s="69" t="s">
        <v>111</v>
      </c>
      <c r="AA79" s="69" t="s">
        <v>111</v>
      </c>
      <c r="AB79" s="69" t="s">
        <v>111</v>
      </c>
      <c r="AC79" s="69" t="s">
        <v>111</v>
      </c>
      <c r="AD79" s="69" t="s">
        <v>111</v>
      </c>
      <c r="AE79" s="69" t="s">
        <v>111</v>
      </c>
      <c r="AF79" s="69" t="s">
        <v>111</v>
      </c>
      <c r="AG79" s="69" t="s">
        <v>111</v>
      </c>
      <c r="AH79" s="69" t="s">
        <v>111</v>
      </c>
      <c r="AI79" s="69" t="s">
        <v>111</v>
      </c>
      <c r="AJ79" s="69" t="s">
        <v>111</v>
      </c>
      <c r="AK79" s="69" t="s">
        <v>111</v>
      </c>
      <c r="AL79" s="69" t="s">
        <v>111</v>
      </c>
      <c r="AM79" s="69" t="s">
        <v>111</v>
      </c>
      <c r="AN79" s="69" t="s">
        <v>111</v>
      </c>
      <c r="AO79" s="69" t="s">
        <v>111</v>
      </c>
      <c r="AP79" s="69" t="s">
        <v>111</v>
      </c>
      <c r="AQ79" s="69" t="s">
        <v>111</v>
      </c>
      <c r="AR79" s="69" t="s">
        <v>111</v>
      </c>
      <c r="AS79" s="69" t="s">
        <v>111</v>
      </c>
      <c r="AT79" s="69" t="s">
        <v>111</v>
      </c>
      <c r="AU79" s="69" t="s">
        <v>111</v>
      </c>
      <c r="AV79" s="69" t="s">
        <v>111</v>
      </c>
      <c r="AW79" s="69" t="s">
        <v>111</v>
      </c>
      <c r="AX79" s="69" t="s">
        <v>111</v>
      </c>
      <c r="AY79" s="69" t="s">
        <v>111</v>
      </c>
      <c r="AZ79" s="69" t="s">
        <v>111</v>
      </c>
      <c r="BA79" s="70" t="str">
        <f t="shared" si="19"/>
        <v>265</v>
      </c>
      <c r="BB79" s="71" t="str">
        <f t="shared" si="20"/>
        <v>RiverDrying</v>
      </c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  <row r="80" spans="1:144" hidden="1" x14ac:dyDescent="0.25">
      <c r="A80" s="55" t="s">
        <v>223</v>
      </c>
      <c r="B80" s="55" t="s">
        <v>224</v>
      </c>
      <c r="C80" s="55"/>
      <c r="D80" s="55"/>
      <c r="E80" s="55"/>
      <c r="F80" s="63">
        <v>11</v>
      </c>
      <c r="G80" s="16" t="s">
        <v>158</v>
      </c>
      <c r="H80" s="27">
        <f t="shared" si="21"/>
        <v>0</v>
      </c>
      <c r="I80" s="38">
        <f t="shared" si="22"/>
        <v>0</v>
      </c>
      <c r="J80" s="69" t="s">
        <v>111</v>
      </c>
      <c r="K80" s="69" t="s">
        <v>111</v>
      </c>
      <c r="L80" s="69" t="s">
        <v>111</v>
      </c>
      <c r="M80" s="69" t="s">
        <v>111</v>
      </c>
      <c r="N80" s="69" t="s">
        <v>111</v>
      </c>
      <c r="O80" s="69">
        <v>250</v>
      </c>
      <c r="P80" s="69" t="s">
        <v>111</v>
      </c>
      <c r="Q80" s="69" t="s">
        <v>111</v>
      </c>
      <c r="R80" s="69" t="s">
        <v>111</v>
      </c>
      <c r="S80" s="69" t="s">
        <v>111</v>
      </c>
      <c r="T80" s="69" t="s">
        <v>111</v>
      </c>
      <c r="U80" s="69" t="s">
        <v>111</v>
      </c>
      <c r="V80" s="69" t="s">
        <v>111</v>
      </c>
      <c r="W80" s="69" t="s">
        <v>111</v>
      </c>
      <c r="X80" s="69" t="s">
        <v>111</v>
      </c>
      <c r="Y80" s="69" t="s">
        <v>111</v>
      </c>
      <c r="Z80" s="69" t="s">
        <v>111</v>
      </c>
      <c r="AA80" s="69" t="s">
        <v>111</v>
      </c>
      <c r="AB80" s="69" t="s">
        <v>111</v>
      </c>
      <c r="AC80" s="69" t="s">
        <v>111</v>
      </c>
      <c r="AD80" s="69" t="s">
        <v>111</v>
      </c>
      <c r="AE80" s="69" t="s">
        <v>111</v>
      </c>
      <c r="AF80" s="69" t="s">
        <v>111</v>
      </c>
      <c r="AG80" s="69" t="s">
        <v>111</v>
      </c>
      <c r="AH80" s="69" t="s">
        <v>111</v>
      </c>
      <c r="AI80" s="69" t="s">
        <v>111</v>
      </c>
      <c r="AJ80" s="69" t="s">
        <v>111</v>
      </c>
      <c r="AK80" s="69" t="s">
        <v>111</v>
      </c>
      <c r="AL80" s="69">
        <v>76.545000000000002</v>
      </c>
      <c r="AM80" s="69" t="s">
        <v>111</v>
      </c>
      <c r="AN80" s="69" t="s">
        <v>111</v>
      </c>
      <c r="AO80" s="69" t="s">
        <v>111</v>
      </c>
      <c r="AP80" s="69" t="s">
        <v>111</v>
      </c>
      <c r="AQ80" s="69" t="s">
        <v>111</v>
      </c>
      <c r="AR80" s="69" t="s">
        <v>111</v>
      </c>
      <c r="AS80" s="69" t="s">
        <v>111</v>
      </c>
      <c r="AT80" s="69" t="s">
        <v>111</v>
      </c>
      <c r="AU80" s="69" t="s">
        <v>111</v>
      </c>
      <c r="AV80" s="69" t="s">
        <v>111</v>
      </c>
      <c r="AW80" s="69" t="s">
        <v>111</v>
      </c>
      <c r="AX80" s="69" t="s">
        <v>111</v>
      </c>
      <c r="AY80" s="69" t="s">
        <v>111</v>
      </c>
      <c r="AZ80" s="69">
        <v>119.819</v>
      </c>
      <c r="BA80" s="70" t="str">
        <f t="shared" si="19"/>
        <v>281</v>
      </c>
      <c r="BB80" s="71" t="str">
        <f t="shared" si="20"/>
        <v>EBSR AI Flood</v>
      </c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</row>
    <row r="81" spans="1:144" hidden="1" x14ac:dyDescent="0.25">
      <c r="A81" s="55" t="s">
        <v>225</v>
      </c>
      <c r="B81" s="55" t="s">
        <v>226</v>
      </c>
      <c r="C81" s="55"/>
      <c r="D81" s="55"/>
      <c r="E81" s="55"/>
      <c r="F81" s="48">
        <v>10.5</v>
      </c>
      <c r="G81" s="16" t="s">
        <v>158</v>
      </c>
      <c r="H81" s="27">
        <f t="shared" si="21"/>
        <v>0</v>
      </c>
      <c r="I81" s="68">
        <f t="shared" si="22"/>
        <v>0</v>
      </c>
      <c r="J81" s="69" t="s">
        <v>111</v>
      </c>
      <c r="K81" s="69" t="s">
        <v>111</v>
      </c>
      <c r="L81" s="69" t="s">
        <v>111</v>
      </c>
      <c r="M81" s="69" t="s">
        <v>111</v>
      </c>
      <c r="N81" s="69">
        <v>228.47800000000001</v>
      </c>
      <c r="O81" s="69" t="s">
        <v>111</v>
      </c>
      <c r="P81" s="69">
        <v>185.7</v>
      </c>
      <c r="Q81" s="69" t="s">
        <v>111</v>
      </c>
      <c r="R81" s="69" t="s">
        <v>111</v>
      </c>
      <c r="S81" s="69" t="s">
        <v>111</v>
      </c>
      <c r="T81" s="69" t="s">
        <v>111</v>
      </c>
      <c r="U81" s="69" t="s">
        <v>111</v>
      </c>
      <c r="V81" s="69" t="s">
        <v>111</v>
      </c>
      <c r="W81" s="69" t="s">
        <v>111</v>
      </c>
      <c r="X81" s="69" t="s">
        <v>111</v>
      </c>
      <c r="Y81" s="69" t="s">
        <v>111</v>
      </c>
      <c r="Z81" s="69" t="s">
        <v>111</v>
      </c>
      <c r="AA81" s="69" t="s">
        <v>111</v>
      </c>
      <c r="AB81" s="69" t="s">
        <v>111</v>
      </c>
      <c r="AC81" s="69" t="s">
        <v>111</v>
      </c>
      <c r="AD81" s="69" t="s">
        <v>111</v>
      </c>
      <c r="AE81" s="69" t="s">
        <v>111</v>
      </c>
      <c r="AF81" s="69" t="s">
        <v>111</v>
      </c>
      <c r="AG81" s="69" t="s">
        <v>111</v>
      </c>
      <c r="AH81" s="69" t="s">
        <v>111</v>
      </c>
      <c r="AI81" s="69" t="s">
        <v>111</v>
      </c>
      <c r="AJ81" s="69" t="s">
        <v>111</v>
      </c>
      <c r="AK81" s="69">
        <v>120</v>
      </c>
      <c r="AL81" s="69" t="s">
        <v>111</v>
      </c>
      <c r="AM81" s="69" t="s">
        <v>111</v>
      </c>
      <c r="AN81" s="69" t="s">
        <v>111</v>
      </c>
      <c r="AO81" s="69" t="s">
        <v>111</v>
      </c>
      <c r="AP81" s="69" t="s">
        <v>111</v>
      </c>
      <c r="AQ81" s="69" t="s">
        <v>111</v>
      </c>
      <c r="AR81" s="69" t="s">
        <v>111</v>
      </c>
      <c r="AS81" s="69" t="s">
        <v>111</v>
      </c>
      <c r="AT81" s="69" t="s">
        <v>111</v>
      </c>
      <c r="AU81" s="69" t="s">
        <v>111</v>
      </c>
      <c r="AV81" s="69" t="s">
        <v>111</v>
      </c>
      <c r="AW81" s="69" t="s">
        <v>111</v>
      </c>
      <c r="AX81" s="69" t="s">
        <v>111</v>
      </c>
      <c r="AY81" s="69" t="s">
        <v>111</v>
      </c>
      <c r="AZ81" s="69" t="s">
        <v>111</v>
      </c>
      <c r="BA81" s="70" t="str">
        <f t="shared" si="19"/>
        <v>154</v>
      </c>
      <c r="BB81" s="71" t="str">
        <f t="shared" si="20"/>
        <v>HydroURBEX</v>
      </c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</row>
    <row r="82" spans="1:144" hidden="1" x14ac:dyDescent="0.25">
      <c r="A82" s="55" t="s">
        <v>227</v>
      </c>
      <c r="B82" s="55" t="s">
        <v>228</v>
      </c>
      <c r="C82" s="55"/>
      <c r="D82" s="55"/>
      <c r="E82" s="55"/>
      <c r="F82" s="48">
        <v>10.5</v>
      </c>
      <c r="G82" s="16" t="s">
        <v>158</v>
      </c>
      <c r="H82" s="27">
        <f t="shared" si="21"/>
        <v>0</v>
      </c>
      <c r="I82" s="68">
        <f t="shared" si="22"/>
        <v>0</v>
      </c>
      <c r="J82" s="69">
        <v>317.77999999999997</v>
      </c>
      <c r="K82" s="69" t="s">
        <v>111</v>
      </c>
      <c r="L82" s="69" t="s">
        <v>111</v>
      </c>
      <c r="M82" s="69" t="s">
        <v>111</v>
      </c>
      <c r="N82" s="69" t="s">
        <v>111</v>
      </c>
      <c r="O82" s="69">
        <v>499.923</v>
      </c>
      <c r="P82" s="69" t="s">
        <v>111</v>
      </c>
      <c r="Q82" s="69" t="s">
        <v>111</v>
      </c>
      <c r="R82" s="69" t="s">
        <v>111</v>
      </c>
      <c r="S82" s="69" t="s">
        <v>111</v>
      </c>
      <c r="T82" s="69" t="s">
        <v>111</v>
      </c>
      <c r="U82" s="69" t="s">
        <v>111</v>
      </c>
      <c r="V82" s="69" t="s">
        <v>111</v>
      </c>
      <c r="W82" s="69" t="s">
        <v>111</v>
      </c>
      <c r="X82" s="69">
        <v>170</v>
      </c>
      <c r="Y82" s="69" t="s">
        <v>111</v>
      </c>
      <c r="Z82" s="69" t="s">
        <v>111</v>
      </c>
      <c r="AA82" s="69" t="s">
        <v>111</v>
      </c>
      <c r="AB82" s="69" t="s">
        <v>111</v>
      </c>
      <c r="AC82" s="69" t="s">
        <v>111</v>
      </c>
      <c r="AD82" s="69" t="s">
        <v>111</v>
      </c>
      <c r="AE82" s="69" t="s">
        <v>111</v>
      </c>
      <c r="AF82" s="69" t="s">
        <v>111</v>
      </c>
      <c r="AG82" s="69" t="s">
        <v>111</v>
      </c>
      <c r="AH82" s="69" t="s">
        <v>111</v>
      </c>
      <c r="AI82" s="69" t="s">
        <v>111</v>
      </c>
      <c r="AJ82" s="69" t="s">
        <v>111</v>
      </c>
      <c r="AK82" s="69" t="s">
        <v>111</v>
      </c>
      <c r="AL82" s="69" t="s">
        <v>111</v>
      </c>
      <c r="AM82" s="69" t="s">
        <v>111</v>
      </c>
      <c r="AN82" s="69" t="s">
        <v>111</v>
      </c>
      <c r="AO82" s="69">
        <v>50</v>
      </c>
      <c r="AP82" s="69" t="s">
        <v>111</v>
      </c>
      <c r="AQ82" s="69" t="s">
        <v>111</v>
      </c>
      <c r="AR82" s="69" t="s">
        <v>111</v>
      </c>
      <c r="AS82" s="69">
        <v>50</v>
      </c>
      <c r="AT82" s="69" t="s">
        <v>111</v>
      </c>
      <c r="AU82" s="69" t="s">
        <v>111</v>
      </c>
      <c r="AV82" s="69" t="s">
        <v>111</v>
      </c>
      <c r="AW82" s="69" t="s">
        <v>111</v>
      </c>
      <c r="AX82" s="69">
        <v>50</v>
      </c>
      <c r="AY82" s="69" t="s">
        <v>111</v>
      </c>
      <c r="AZ82" s="69" t="s">
        <v>111</v>
      </c>
      <c r="BA82" s="70" t="str">
        <f t="shared" si="19"/>
        <v>176</v>
      </c>
      <c r="BB82" s="71" t="str">
        <f t="shared" si="20"/>
        <v>RESISTANT</v>
      </c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</row>
    <row r="83" spans="1:144" hidden="1" x14ac:dyDescent="0.25">
      <c r="A83" s="55" t="s">
        <v>229</v>
      </c>
      <c r="B83" s="55" t="s">
        <v>230</v>
      </c>
      <c r="C83" s="55"/>
      <c r="D83" s="55"/>
      <c r="E83" s="55"/>
      <c r="F83" s="48">
        <v>10</v>
      </c>
      <c r="G83" s="16" t="s">
        <v>158</v>
      </c>
      <c r="H83" s="27">
        <f t="shared" si="21"/>
        <v>0</v>
      </c>
      <c r="I83" s="68">
        <f t="shared" si="22"/>
        <v>0</v>
      </c>
      <c r="J83" s="69" t="s">
        <v>111</v>
      </c>
      <c r="K83" s="69" t="s">
        <v>111</v>
      </c>
      <c r="L83" s="69" t="s">
        <v>111</v>
      </c>
      <c r="M83" s="69" t="s">
        <v>111</v>
      </c>
      <c r="N83" s="69" t="s">
        <v>111</v>
      </c>
      <c r="O83" s="69" t="s">
        <v>111</v>
      </c>
      <c r="P83" s="69" t="s">
        <v>111</v>
      </c>
      <c r="Q83" s="69" t="s">
        <v>111</v>
      </c>
      <c r="R83" s="69" t="s">
        <v>111</v>
      </c>
      <c r="S83" s="69" t="s">
        <v>111</v>
      </c>
      <c r="T83" s="69" t="s">
        <v>111</v>
      </c>
      <c r="U83" s="69" t="s">
        <v>111</v>
      </c>
      <c r="V83" s="69" t="s">
        <v>111</v>
      </c>
      <c r="W83" s="69" t="s">
        <v>111</v>
      </c>
      <c r="X83" s="69">
        <v>266</v>
      </c>
      <c r="Y83" s="69" t="s">
        <v>111</v>
      </c>
      <c r="Z83" s="69" t="s">
        <v>111</v>
      </c>
      <c r="AA83" s="69" t="s">
        <v>111</v>
      </c>
      <c r="AB83" s="69" t="s">
        <v>111</v>
      </c>
      <c r="AC83" s="69" t="s">
        <v>111</v>
      </c>
      <c r="AD83" s="69" t="s">
        <v>111</v>
      </c>
      <c r="AE83" s="69" t="s">
        <v>111</v>
      </c>
      <c r="AF83" s="69">
        <v>299.81299999999999</v>
      </c>
      <c r="AG83" s="69" t="s">
        <v>111</v>
      </c>
      <c r="AH83" s="69">
        <v>98.25</v>
      </c>
      <c r="AI83" s="69" t="s">
        <v>111</v>
      </c>
      <c r="AJ83" s="69">
        <v>499.76600000000002</v>
      </c>
      <c r="AK83" s="69" t="s">
        <v>111</v>
      </c>
      <c r="AL83" s="69" t="s">
        <v>111</v>
      </c>
      <c r="AM83" s="69" t="s">
        <v>111</v>
      </c>
      <c r="AN83" s="69" t="s">
        <v>111</v>
      </c>
      <c r="AO83" s="69" t="s">
        <v>111</v>
      </c>
      <c r="AP83" s="69" t="s">
        <v>111</v>
      </c>
      <c r="AQ83" s="69" t="s">
        <v>111</v>
      </c>
      <c r="AR83" s="69" t="s">
        <v>111</v>
      </c>
      <c r="AS83" s="69" t="s">
        <v>111</v>
      </c>
      <c r="AT83" s="69" t="s">
        <v>111</v>
      </c>
      <c r="AU83" s="69" t="s">
        <v>111</v>
      </c>
      <c r="AV83" s="69" t="s">
        <v>111</v>
      </c>
      <c r="AW83" s="69" t="s">
        <v>111</v>
      </c>
      <c r="AX83" s="69" t="s">
        <v>111</v>
      </c>
      <c r="AY83" s="69" t="s">
        <v>111</v>
      </c>
      <c r="AZ83" s="69" t="s">
        <v>111</v>
      </c>
      <c r="BA83" s="70" t="str">
        <f t="shared" si="19"/>
        <v>285</v>
      </c>
      <c r="BB83" s="71" t="str">
        <f t="shared" si="20"/>
        <v>SIREN</v>
      </c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</row>
    <row r="84" spans="1:144" s="86" customFormat="1" hidden="1" x14ac:dyDescent="0.25">
      <c r="A84" s="78" t="s">
        <v>231</v>
      </c>
      <c r="B84" s="78" t="s">
        <v>232</v>
      </c>
      <c r="C84" s="78"/>
      <c r="D84" s="78"/>
      <c r="E84" s="78"/>
      <c r="F84" s="79">
        <v>10</v>
      </c>
      <c r="G84" s="80" t="s">
        <v>158</v>
      </c>
      <c r="H84" s="81">
        <f t="shared" si="21"/>
        <v>0</v>
      </c>
      <c r="I84" s="82">
        <f t="shared" si="22"/>
        <v>0</v>
      </c>
      <c r="J84" s="83" t="s">
        <v>111</v>
      </c>
      <c r="K84" s="83" t="s">
        <v>111</v>
      </c>
      <c r="L84" s="83" t="s">
        <v>111</v>
      </c>
      <c r="M84" s="83" t="s">
        <v>111</v>
      </c>
      <c r="N84" s="83" t="s">
        <v>111</v>
      </c>
      <c r="O84" s="83" t="s">
        <v>111</v>
      </c>
      <c r="P84" s="83" t="s">
        <v>111</v>
      </c>
      <c r="Q84" s="83" t="s">
        <v>111</v>
      </c>
      <c r="R84" s="83">
        <v>262.57</v>
      </c>
      <c r="S84" s="83" t="s">
        <v>111</v>
      </c>
      <c r="T84" s="83" t="s">
        <v>111</v>
      </c>
      <c r="U84" s="83" t="s">
        <v>111</v>
      </c>
      <c r="V84" s="83" t="s">
        <v>111</v>
      </c>
      <c r="W84" s="83" t="s">
        <v>111</v>
      </c>
      <c r="X84" s="83">
        <v>200</v>
      </c>
      <c r="Y84" s="83" t="s">
        <v>111</v>
      </c>
      <c r="Z84" s="83" t="s">
        <v>111</v>
      </c>
      <c r="AA84" s="83" t="s">
        <v>111</v>
      </c>
      <c r="AB84" s="83" t="s">
        <v>111</v>
      </c>
      <c r="AC84" s="83" t="s">
        <v>111</v>
      </c>
      <c r="AD84" s="83">
        <v>62.8</v>
      </c>
      <c r="AE84" s="83" t="s">
        <v>111</v>
      </c>
      <c r="AF84" s="83" t="s">
        <v>111</v>
      </c>
      <c r="AG84" s="83" t="s">
        <v>111</v>
      </c>
      <c r="AH84" s="83" t="s">
        <v>111</v>
      </c>
      <c r="AI84" s="83" t="s">
        <v>111</v>
      </c>
      <c r="AJ84" s="83" t="s">
        <v>111</v>
      </c>
      <c r="AK84" s="83" t="s">
        <v>111</v>
      </c>
      <c r="AL84" s="83" t="s">
        <v>111</v>
      </c>
      <c r="AM84" s="83" t="s">
        <v>111</v>
      </c>
      <c r="AN84" s="83" t="s">
        <v>111</v>
      </c>
      <c r="AO84" s="83" t="s">
        <v>111</v>
      </c>
      <c r="AP84" s="83" t="s">
        <v>111</v>
      </c>
      <c r="AQ84" s="83" t="s">
        <v>111</v>
      </c>
      <c r="AR84" s="83" t="s">
        <v>111</v>
      </c>
      <c r="AS84" s="83" t="s">
        <v>111</v>
      </c>
      <c r="AT84" s="83" t="s">
        <v>111</v>
      </c>
      <c r="AU84" s="83" t="s">
        <v>111</v>
      </c>
      <c r="AV84" s="83" t="s">
        <v>111</v>
      </c>
      <c r="AW84" s="83" t="s">
        <v>111</v>
      </c>
      <c r="AX84" s="83" t="s">
        <v>111</v>
      </c>
      <c r="AY84" s="83" t="s">
        <v>111</v>
      </c>
      <c r="AZ84" s="83" t="s">
        <v>111</v>
      </c>
      <c r="BA84" s="84" t="str">
        <f t="shared" si="19"/>
        <v>246</v>
      </c>
      <c r="BB84" s="85" t="str">
        <f t="shared" si="20"/>
        <v>NATINWATER</v>
      </c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  <c r="DK84" s="87"/>
      <c r="DL84" s="87"/>
      <c r="DM84" s="87"/>
      <c r="DN84" s="87"/>
      <c r="DO84" s="87"/>
      <c r="DP84" s="87"/>
      <c r="DQ84" s="87"/>
      <c r="DR84" s="87"/>
      <c r="DS84" s="87"/>
      <c r="DT84" s="87"/>
      <c r="DU84" s="87"/>
      <c r="DV84" s="87"/>
      <c r="DW84" s="87"/>
      <c r="DX84" s="87"/>
      <c r="DY84" s="87"/>
      <c r="DZ84" s="87"/>
      <c r="EA84" s="87"/>
      <c r="EB84" s="87"/>
      <c r="EC84" s="87"/>
      <c r="ED84" s="87"/>
      <c r="EE84" s="87"/>
      <c r="EF84" s="87"/>
      <c r="EG84" s="87"/>
      <c r="EH84" s="87"/>
      <c r="EI84" s="87"/>
      <c r="EJ84" s="87"/>
      <c r="EK84" s="87"/>
      <c r="EL84" s="87"/>
      <c r="EM84" s="87"/>
      <c r="EN84" s="87"/>
    </row>
    <row r="85" spans="1:144" s="86" customFormat="1" hidden="1" x14ac:dyDescent="0.25">
      <c r="A85" s="78" t="s">
        <v>233</v>
      </c>
      <c r="B85" s="78" t="s">
        <v>234</v>
      </c>
      <c r="C85" s="78"/>
      <c r="D85" s="78"/>
      <c r="E85" s="78"/>
      <c r="F85" s="79">
        <v>10</v>
      </c>
      <c r="G85" s="80" t="s">
        <v>158</v>
      </c>
      <c r="H85" s="81">
        <f t="shared" si="21"/>
        <v>0</v>
      </c>
      <c r="I85" s="82">
        <f t="shared" si="22"/>
        <v>0</v>
      </c>
      <c r="J85" s="83" t="s">
        <v>111</v>
      </c>
      <c r="K85" s="83" t="s">
        <v>111</v>
      </c>
      <c r="L85" s="83" t="s">
        <v>111</v>
      </c>
      <c r="M85" s="83" t="s">
        <v>111</v>
      </c>
      <c r="N85" s="83" t="s">
        <v>111</v>
      </c>
      <c r="O85" s="83" t="s">
        <v>111</v>
      </c>
      <c r="P85" s="83" t="s">
        <v>111</v>
      </c>
      <c r="Q85" s="83" t="s">
        <v>111</v>
      </c>
      <c r="R85" s="83">
        <v>180.29</v>
      </c>
      <c r="S85" s="83" t="s">
        <v>111</v>
      </c>
      <c r="T85" s="83" t="s">
        <v>111</v>
      </c>
      <c r="U85" s="83" t="s">
        <v>111</v>
      </c>
      <c r="V85" s="83" t="s">
        <v>111</v>
      </c>
      <c r="W85" s="83" t="s">
        <v>111</v>
      </c>
      <c r="X85" s="83" t="s">
        <v>111</v>
      </c>
      <c r="Y85" s="83" t="s">
        <v>111</v>
      </c>
      <c r="Z85" s="83" t="s">
        <v>111</v>
      </c>
      <c r="AA85" s="83" t="s">
        <v>111</v>
      </c>
      <c r="AB85" s="83" t="s">
        <v>111</v>
      </c>
      <c r="AC85" s="83" t="s">
        <v>111</v>
      </c>
      <c r="AD85" s="83" t="s">
        <v>111</v>
      </c>
      <c r="AE85" s="83" t="s">
        <v>111</v>
      </c>
      <c r="AF85" s="83" t="s">
        <v>111</v>
      </c>
      <c r="AG85" s="83" t="s">
        <v>111</v>
      </c>
      <c r="AH85" s="83">
        <v>148.25</v>
      </c>
      <c r="AI85" s="83" t="s">
        <v>111</v>
      </c>
      <c r="AJ85" s="83" t="s">
        <v>111</v>
      </c>
      <c r="AK85" s="83" t="s">
        <v>111</v>
      </c>
      <c r="AL85" s="83" t="s">
        <v>111</v>
      </c>
      <c r="AM85" s="83" t="s">
        <v>111</v>
      </c>
      <c r="AN85" s="83">
        <v>16</v>
      </c>
      <c r="AO85" s="83" t="s">
        <v>111</v>
      </c>
      <c r="AP85" s="83" t="s">
        <v>111</v>
      </c>
      <c r="AQ85" s="83" t="s">
        <v>111</v>
      </c>
      <c r="AR85" s="83" t="s">
        <v>111</v>
      </c>
      <c r="AS85" s="83" t="s">
        <v>111</v>
      </c>
      <c r="AT85" s="83" t="s">
        <v>111</v>
      </c>
      <c r="AU85" s="83" t="s">
        <v>111</v>
      </c>
      <c r="AV85" s="83" t="s">
        <v>111</v>
      </c>
      <c r="AW85" s="83" t="s">
        <v>111</v>
      </c>
      <c r="AX85" s="83" t="s">
        <v>111</v>
      </c>
      <c r="AY85" s="83" t="s">
        <v>111</v>
      </c>
      <c r="AZ85" s="83" t="s">
        <v>111</v>
      </c>
      <c r="BA85" s="84" t="str">
        <f t="shared" si="19"/>
        <v>362</v>
      </c>
      <c r="BB85" s="85" t="str">
        <f t="shared" si="20"/>
        <v>NEWGOVERWATER</v>
      </c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  <c r="DK85" s="87"/>
      <c r="DL85" s="87"/>
      <c r="DM85" s="87"/>
      <c r="DN85" s="87"/>
      <c r="DO85" s="87"/>
      <c r="DP85" s="87"/>
      <c r="DQ85" s="87"/>
      <c r="DR85" s="87"/>
      <c r="DS85" s="87"/>
      <c r="DT85" s="87"/>
      <c r="DU85" s="87"/>
      <c r="DV85" s="87"/>
      <c r="DW85" s="87"/>
      <c r="DX85" s="87"/>
      <c r="DY85" s="87"/>
      <c r="DZ85" s="87"/>
      <c r="EA85" s="87"/>
      <c r="EB85" s="87"/>
      <c r="EC85" s="87"/>
      <c r="ED85" s="87"/>
      <c r="EE85" s="87"/>
      <c r="EF85" s="87"/>
      <c r="EG85" s="87"/>
      <c r="EH85" s="87"/>
      <c r="EI85" s="87"/>
      <c r="EJ85" s="87"/>
      <c r="EK85" s="87"/>
      <c r="EL85" s="87"/>
      <c r="EM85" s="87"/>
      <c r="EN85" s="87"/>
    </row>
    <row r="86" spans="1:144" hidden="1" x14ac:dyDescent="0.25">
      <c r="A86" s="78" t="s">
        <v>235</v>
      </c>
      <c r="B86" s="78" t="s">
        <v>236</v>
      </c>
      <c r="C86" s="78"/>
      <c r="D86" s="78"/>
      <c r="E86" s="78"/>
      <c r="F86" s="79">
        <v>9</v>
      </c>
      <c r="G86" s="80" t="s">
        <v>158</v>
      </c>
      <c r="H86" s="81">
        <f t="shared" si="21"/>
        <v>0</v>
      </c>
      <c r="I86" s="82">
        <f t="shared" si="22"/>
        <v>0</v>
      </c>
      <c r="J86" s="83" t="s">
        <v>111</v>
      </c>
      <c r="K86" s="83" t="s">
        <v>111</v>
      </c>
      <c r="L86" s="83" t="s">
        <v>111</v>
      </c>
      <c r="M86" s="83" t="s">
        <v>111</v>
      </c>
      <c r="N86" s="83" t="s">
        <v>111</v>
      </c>
      <c r="O86" s="83" t="s">
        <v>111</v>
      </c>
      <c r="P86" s="83" t="s">
        <v>111</v>
      </c>
      <c r="Q86" s="83" t="s">
        <v>111</v>
      </c>
      <c r="R86" s="83">
        <v>209.33</v>
      </c>
      <c r="S86" s="83" t="s">
        <v>111</v>
      </c>
      <c r="T86" s="83" t="s">
        <v>111</v>
      </c>
      <c r="U86" s="83" t="s">
        <v>111</v>
      </c>
      <c r="V86" s="83" t="s">
        <v>111</v>
      </c>
      <c r="W86" s="83" t="s">
        <v>111</v>
      </c>
      <c r="X86" s="83" t="s">
        <v>111</v>
      </c>
      <c r="Y86" s="83">
        <v>577.38800000000003</v>
      </c>
      <c r="Z86" s="83" t="s">
        <v>111</v>
      </c>
      <c r="AA86" s="83" t="s">
        <v>111</v>
      </c>
      <c r="AB86" s="83" t="s">
        <v>111</v>
      </c>
      <c r="AC86" s="83" t="s">
        <v>111</v>
      </c>
      <c r="AD86" s="83" t="s">
        <v>111</v>
      </c>
      <c r="AE86" s="83" t="s">
        <v>111</v>
      </c>
      <c r="AF86" s="83" t="s">
        <v>111</v>
      </c>
      <c r="AG86" s="83" t="s">
        <v>111</v>
      </c>
      <c r="AH86" s="83" t="s">
        <v>111</v>
      </c>
      <c r="AI86" s="83">
        <v>250</v>
      </c>
      <c r="AJ86" s="83" t="s">
        <v>111</v>
      </c>
      <c r="AK86" s="83" t="s">
        <v>111</v>
      </c>
      <c r="AL86" s="83" t="s">
        <v>111</v>
      </c>
      <c r="AM86" s="83" t="s">
        <v>111</v>
      </c>
      <c r="AN86" s="83" t="s">
        <v>111</v>
      </c>
      <c r="AO86" s="83">
        <v>50</v>
      </c>
      <c r="AP86" s="83" t="s">
        <v>111</v>
      </c>
      <c r="AQ86" s="83" t="s">
        <v>111</v>
      </c>
      <c r="AR86" s="83" t="s">
        <v>111</v>
      </c>
      <c r="AS86" s="83" t="s">
        <v>111</v>
      </c>
      <c r="AT86" s="83" t="s">
        <v>111</v>
      </c>
      <c r="AU86" s="83" t="s">
        <v>111</v>
      </c>
      <c r="AV86" s="83" t="s">
        <v>111</v>
      </c>
      <c r="AW86" s="83" t="s">
        <v>111</v>
      </c>
      <c r="AX86" s="83" t="s">
        <v>111</v>
      </c>
      <c r="AY86" s="83" t="s">
        <v>111</v>
      </c>
      <c r="AZ86" s="83" t="s">
        <v>111</v>
      </c>
      <c r="BA86" s="84" t="str">
        <f t="shared" si="19"/>
        <v>290</v>
      </c>
      <c r="BB86" s="85" t="str">
        <f t="shared" si="20"/>
        <v>Filtration device/FD</v>
      </c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6"/>
    </row>
    <row r="87" spans="1:144" hidden="1" x14ac:dyDescent="0.25">
      <c r="A87" s="78" t="s">
        <v>237</v>
      </c>
      <c r="B87" s="78" t="s">
        <v>238</v>
      </c>
      <c r="C87" s="78"/>
      <c r="D87" s="78"/>
      <c r="E87" s="78"/>
      <c r="F87" s="79">
        <v>9</v>
      </c>
      <c r="G87" s="80" t="s">
        <v>158</v>
      </c>
      <c r="H87" s="81">
        <f t="shared" si="21"/>
        <v>0</v>
      </c>
      <c r="I87" s="82">
        <f t="shared" si="22"/>
        <v>0</v>
      </c>
      <c r="J87" s="83" t="s">
        <v>111</v>
      </c>
      <c r="K87" s="83" t="s">
        <v>111</v>
      </c>
      <c r="L87" s="83" t="s">
        <v>111</v>
      </c>
      <c r="M87" s="83" t="s">
        <v>111</v>
      </c>
      <c r="N87" s="83" t="s">
        <v>111</v>
      </c>
      <c r="O87" s="83" t="s">
        <v>111</v>
      </c>
      <c r="P87" s="83" t="s">
        <v>111</v>
      </c>
      <c r="Q87" s="83" t="s">
        <v>111</v>
      </c>
      <c r="R87" s="83" t="s">
        <v>111</v>
      </c>
      <c r="S87" s="83" t="s">
        <v>111</v>
      </c>
      <c r="T87" s="83" t="s">
        <v>111</v>
      </c>
      <c r="U87" s="83" t="s">
        <v>111</v>
      </c>
      <c r="V87" s="83">
        <v>257.35599999999999</v>
      </c>
      <c r="W87" s="83" t="s">
        <v>111</v>
      </c>
      <c r="X87" s="83" t="s">
        <v>111</v>
      </c>
      <c r="Y87" s="83" t="s">
        <v>111</v>
      </c>
      <c r="Z87" s="83" t="s">
        <v>111</v>
      </c>
      <c r="AA87" s="83" t="s">
        <v>111</v>
      </c>
      <c r="AB87" s="83" t="s">
        <v>111</v>
      </c>
      <c r="AC87" s="83" t="s">
        <v>111</v>
      </c>
      <c r="AD87" s="83" t="s">
        <v>111</v>
      </c>
      <c r="AE87" s="83">
        <v>269.637</v>
      </c>
      <c r="AF87" s="83" t="s">
        <v>111</v>
      </c>
      <c r="AG87" s="83">
        <v>157.565</v>
      </c>
      <c r="AH87" s="83" t="s">
        <v>111</v>
      </c>
      <c r="AI87" s="83" t="s">
        <v>111</v>
      </c>
      <c r="AJ87" s="83" t="s">
        <v>111</v>
      </c>
      <c r="AK87" s="83" t="s">
        <v>111</v>
      </c>
      <c r="AL87" s="83" t="s">
        <v>111</v>
      </c>
      <c r="AM87" s="83" t="s">
        <v>111</v>
      </c>
      <c r="AN87" s="83" t="s">
        <v>111</v>
      </c>
      <c r="AO87" s="83" t="s">
        <v>111</v>
      </c>
      <c r="AP87" s="83" t="s">
        <v>111</v>
      </c>
      <c r="AQ87" s="83" t="s">
        <v>111</v>
      </c>
      <c r="AR87" s="83" t="s">
        <v>111</v>
      </c>
      <c r="AS87" s="83" t="s">
        <v>111</v>
      </c>
      <c r="AT87" s="83" t="s">
        <v>111</v>
      </c>
      <c r="AU87" s="83" t="s">
        <v>111</v>
      </c>
      <c r="AV87" s="83" t="s">
        <v>111</v>
      </c>
      <c r="AW87" s="83" t="s">
        <v>111</v>
      </c>
      <c r="AX87" s="83" t="s">
        <v>111</v>
      </c>
      <c r="AY87" s="83" t="s">
        <v>111</v>
      </c>
      <c r="AZ87" s="83" t="s">
        <v>111</v>
      </c>
      <c r="BA87" s="84" t="str">
        <f t="shared" si="19"/>
        <v>357</v>
      </c>
      <c r="BB87" s="85" t="str">
        <f t="shared" si="20"/>
        <v>AquaMon</v>
      </c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</row>
    <row r="88" spans="1:144" hidden="1" x14ac:dyDescent="0.25">
      <c r="A88" s="78" t="s">
        <v>239</v>
      </c>
      <c r="B88" s="78" t="s">
        <v>240</v>
      </c>
      <c r="C88" s="78"/>
      <c r="D88" s="78"/>
      <c r="E88" s="78"/>
      <c r="F88" s="79">
        <v>8.5</v>
      </c>
      <c r="G88" s="80" t="s">
        <v>158</v>
      </c>
      <c r="H88" s="81">
        <f t="shared" si="21"/>
        <v>0</v>
      </c>
      <c r="I88" s="82">
        <f t="shared" si="22"/>
        <v>0</v>
      </c>
      <c r="J88" s="83" t="s">
        <v>111</v>
      </c>
      <c r="K88" s="83" t="s">
        <v>111</v>
      </c>
      <c r="L88" s="83" t="s">
        <v>111</v>
      </c>
      <c r="M88" s="83" t="s">
        <v>111</v>
      </c>
      <c r="N88" s="83" t="s">
        <v>111</v>
      </c>
      <c r="O88" s="83" t="s">
        <v>111</v>
      </c>
      <c r="P88" s="83" t="s">
        <v>111</v>
      </c>
      <c r="Q88" s="83" t="s">
        <v>111</v>
      </c>
      <c r="R88" s="83" t="s">
        <v>111</v>
      </c>
      <c r="S88" s="83" t="s">
        <v>111</v>
      </c>
      <c r="T88" s="83" t="s">
        <v>111</v>
      </c>
      <c r="U88" s="83" t="s">
        <v>111</v>
      </c>
      <c r="V88" s="83" t="s">
        <v>111</v>
      </c>
      <c r="W88" s="83">
        <v>118.92</v>
      </c>
      <c r="X88" s="83" t="s">
        <v>111</v>
      </c>
      <c r="Y88" s="83" t="s">
        <v>111</v>
      </c>
      <c r="Z88" s="83" t="s">
        <v>111</v>
      </c>
      <c r="AA88" s="83" t="s">
        <v>111</v>
      </c>
      <c r="AB88" s="83" t="s">
        <v>111</v>
      </c>
      <c r="AC88" s="83" t="s">
        <v>111</v>
      </c>
      <c r="AD88" s="83" t="s">
        <v>111</v>
      </c>
      <c r="AE88" s="83" t="s">
        <v>111</v>
      </c>
      <c r="AF88" s="83">
        <v>300</v>
      </c>
      <c r="AG88" s="83" t="s">
        <v>111</v>
      </c>
      <c r="AH88" s="83" t="s">
        <v>111</v>
      </c>
      <c r="AI88" s="83">
        <v>250</v>
      </c>
      <c r="AJ88" s="83" t="s">
        <v>111</v>
      </c>
      <c r="AK88" s="83" t="s">
        <v>111</v>
      </c>
      <c r="AL88" s="83" t="s">
        <v>111</v>
      </c>
      <c r="AM88" s="83" t="s">
        <v>111</v>
      </c>
      <c r="AN88" s="83" t="s">
        <v>111</v>
      </c>
      <c r="AO88" s="83" t="s">
        <v>111</v>
      </c>
      <c r="AP88" s="83" t="s">
        <v>111</v>
      </c>
      <c r="AQ88" s="83" t="s">
        <v>111</v>
      </c>
      <c r="AR88" s="83" t="s">
        <v>111</v>
      </c>
      <c r="AS88" s="83" t="s">
        <v>111</v>
      </c>
      <c r="AT88" s="83" t="s">
        <v>111</v>
      </c>
      <c r="AU88" s="83" t="s">
        <v>111</v>
      </c>
      <c r="AV88" s="83" t="s">
        <v>111</v>
      </c>
      <c r="AW88" s="83" t="s">
        <v>111</v>
      </c>
      <c r="AX88" s="83" t="s">
        <v>111</v>
      </c>
      <c r="AY88" s="83" t="s">
        <v>111</v>
      </c>
      <c r="AZ88" s="83" t="s">
        <v>111</v>
      </c>
      <c r="BA88" s="84" t="str">
        <f t="shared" ref="BA88:BA90" si="23">MID(A88,18,3)</f>
        <v>385</v>
      </c>
      <c r="BB88" s="85" t="str">
        <f t="shared" ref="BB88:BB90" si="24">B88</f>
        <v>Path-O-Sensor</v>
      </c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6"/>
      <c r="EJ88" s="66"/>
      <c r="EK88" s="66"/>
      <c r="EL88" s="66"/>
      <c r="EM88" s="66"/>
      <c r="EN88" s="66"/>
    </row>
    <row r="89" spans="1:144" hidden="1" x14ac:dyDescent="0.25">
      <c r="A89" s="78" t="s">
        <v>241</v>
      </c>
      <c r="B89" s="78" t="s">
        <v>242</v>
      </c>
      <c r="C89" s="78"/>
      <c r="D89" s="78"/>
      <c r="E89" s="78"/>
      <c r="F89" s="79">
        <v>8</v>
      </c>
      <c r="G89" s="80" t="s">
        <v>158</v>
      </c>
      <c r="H89" s="81">
        <f t="shared" ref="H89:H90" si="25">IF(G89="Y",SUM(J89:AL89),0)</f>
        <v>0</v>
      </c>
      <c r="I89" s="82">
        <f t="shared" ref="I89:I90" si="26">IF(G89="Y",SUM(J89:AZ89),0)</f>
        <v>0</v>
      </c>
      <c r="J89" s="83" t="s">
        <v>111</v>
      </c>
      <c r="K89" s="83" t="s">
        <v>111</v>
      </c>
      <c r="L89" s="83" t="s">
        <v>111</v>
      </c>
      <c r="M89" s="83" t="s">
        <v>111</v>
      </c>
      <c r="N89" s="83" t="s">
        <v>111</v>
      </c>
      <c r="O89" s="83">
        <v>249.81</v>
      </c>
      <c r="P89" s="83" t="s">
        <v>111</v>
      </c>
      <c r="Q89" s="83" t="s">
        <v>111</v>
      </c>
      <c r="R89" s="83" t="s">
        <v>111</v>
      </c>
      <c r="S89" s="83" t="s">
        <v>111</v>
      </c>
      <c r="T89" s="83" t="s">
        <v>111</v>
      </c>
      <c r="U89" s="83" t="s">
        <v>111</v>
      </c>
      <c r="V89" s="83" t="s">
        <v>111</v>
      </c>
      <c r="W89" s="83" t="s">
        <v>111</v>
      </c>
      <c r="X89" s="83" t="s">
        <v>111</v>
      </c>
      <c r="Y89" s="83" t="s">
        <v>111</v>
      </c>
      <c r="Z89" s="83" t="s">
        <v>111</v>
      </c>
      <c r="AA89" s="83" t="s">
        <v>111</v>
      </c>
      <c r="AB89" s="83" t="s">
        <v>111</v>
      </c>
      <c r="AC89" s="83" t="s">
        <v>111</v>
      </c>
      <c r="AD89" s="83" t="s">
        <v>111</v>
      </c>
      <c r="AE89" s="83" t="s">
        <v>111</v>
      </c>
      <c r="AF89" s="83" t="s">
        <v>111</v>
      </c>
      <c r="AG89" s="83" t="s">
        <v>111</v>
      </c>
      <c r="AH89" s="83" t="s">
        <v>111</v>
      </c>
      <c r="AI89" s="83" t="s">
        <v>111</v>
      </c>
      <c r="AJ89" s="83">
        <v>442.245</v>
      </c>
      <c r="AK89" s="83" t="s">
        <v>111</v>
      </c>
      <c r="AL89" s="83" t="s">
        <v>111</v>
      </c>
      <c r="AM89" s="83" t="s">
        <v>111</v>
      </c>
      <c r="AN89" s="83" t="s">
        <v>111</v>
      </c>
      <c r="AO89" s="83" t="s">
        <v>111</v>
      </c>
      <c r="AP89" s="83" t="s">
        <v>111</v>
      </c>
      <c r="AQ89" s="83" t="s">
        <v>111</v>
      </c>
      <c r="AR89" s="83" t="s">
        <v>111</v>
      </c>
      <c r="AS89" s="83" t="s">
        <v>111</v>
      </c>
      <c r="AT89" s="83" t="s">
        <v>111</v>
      </c>
      <c r="AU89" s="83" t="s">
        <v>111</v>
      </c>
      <c r="AV89" s="83" t="s">
        <v>111</v>
      </c>
      <c r="AW89" s="83" t="s">
        <v>111</v>
      </c>
      <c r="AX89" s="83" t="s">
        <v>111</v>
      </c>
      <c r="AY89" s="83">
        <v>302.99</v>
      </c>
      <c r="AZ89" s="83" t="s">
        <v>111</v>
      </c>
      <c r="BA89" s="84" t="str">
        <f t="shared" si="23"/>
        <v>277</v>
      </c>
      <c r="BB89" s="85" t="str">
        <f t="shared" si="24"/>
        <v>CAPACITY</v>
      </c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/>
      <c r="EI89" s="66"/>
      <c r="EJ89" s="66"/>
      <c r="EK89" s="66"/>
      <c r="EL89" s="66"/>
      <c r="EM89" s="66"/>
      <c r="EN89" s="66"/>
    </row>
    <row r="90" spans="1:144" hidden="1" x14ac:dyDescent="0.25">
      <c r="A90" s="78" t="s">
        <v>243</v>
      </c>
      <c r="B90" s="78" t="s">
        <v>244</v>
      </c>
      <c r="C90" s="78"/>
      <c r="D90" s="78"/>
      <c r="E90" s="78"/>
      <c r="F90" s="79">
        <v>8</v>
      </c>
      <c r="G90" s="80" t="s">
        <v>158</v>
      </c>
      <c r="H90" s="81">
        <f t="shared" si="25"/>
        <v>0</v>
      </c>
      <c r="I90" s="82">
        <f t="shared" si="26"/>
        <v>0</v>
      </c>
      <c r="J90" s="83" t="s">
        <v>111</v>
      </c>
      <c r="K90" s="83" t="s">
        <v>111</v>
      </c>
      <c r="L90" s="83" t="s">
        <v>111</v>
      </c>
      <c r="M90" s="83" t="s">
        <v>111</v>
      </c>
      <c r="N90" s="83" t="s">
        <v>111</v>
      </c>
      <c r="O90" s="83" t="s">
        <v>111</v>
      </c>
      <c r="P90" s="83" t="s">
        <v>111</v>
      </c>
      <c r="Q90" s="83" t="s">
        <v>111</v>
      </c>
      <c r="R90" s="83" t="s">
        <v>111</v>
      </c>
      <c r="S90" s="83" t="s">
        <v>111</v>
      </c>
      <c r="T90" s="83" t="s">
        <v>111</v>
      </c>
      <c r="U90" s="83" t="s">
        <v>111</v>
      </c>
      <c r="V90" s="83" t="s">
        <v>111</v>
      </c>
      <c r="W90" s="83" t="s">
        <v>111</v>
      </c>
      <c r="X90" s="83">
        <v>399.79199999999997</v>
      </c>
      <c r="Y90" s="83" t="s">
        <v>111</v>
      </c>
      <c r="Z90" s="83" t="s">
        <v>111</v>
      </c>
      <c r="AA90" s="83" t="s">
        <v>111</v>
      </c>
      <c r="AB90" s="83" t="s">
        <v>111</v>
      </c>
      <c r="AC90" s="83" t="s">
        <v>111</v>
      </c>
      <c r="AD90" s="83" t="s">
        <v>111</v>
      </c>
      <c r="AE90" s="83" t="s">
        <v>111</v>
      </c>
      <c r="AF90" s="83" t="s">
        <v>111</v>
      </c>
      <c r="AG90" s="83">
        <v>168.15</v>
      </c>
      <c r="AH90" s="83" t="s">
        <v>111</v>
      </c>
      <c r="AI90" s="83">
        <v>199.92</v>
      </c>
      <c r="AJ90" s="83" t="s">
        <v>111</v>
      </c>
      <c r="AK90" s="83" t="s">
        <v>111</v>
      </c>
      <c r="AL90" s="83" t="s">
        <v>111</v>
      </c>
      <c r="AM90" s="83" t="s">
        <v>111</v>
      </c>
      <c r="AN90" s="83" t="s">
        <v>111</v>
      </c>
      <c r="AO90" s="83" t="s">
        <v>111</v>
      </c>
      <c r="AP90" s="83" t="s">
        <v>111</v>
      </c>
      <c r="AQ90" s="83" t="s">
        <v>111</v>
      </c>
      <c r="AR90" s="83" t="s">
        <v>111</v>
      </c>
      <c r="AS90" s="83" t="s">
        <v>111</v>
      </c>
      <c r="AT90" s="83" t="s">
        <v>111</v>
      </c>
      <c r="AU90" s="83" t="s">
        <v>111</v>
      </c>
      <c r="AV90" s="83" t="s">
        <v>111</v>
      </c>
      <c r="AW90" s="83" t="s">
        <v>111</v>
      </c>
      <c r="AX90" s="83" t="s">
        <v>111</v>
      </c>
      <c r="AY90" s="83">
        <v>307.43799999999999</v>
      </c>
      <c r="AZ90" s="83" t="s">
        <v>111</v>
      </c>
      <c r="BA90" s="84" t="str">
        <f t="shared" si="23"/>
        <v>283</v>
      </c>
      <c r="BB90" s="85" t="str">
        <f t="shared" si="24"/>
        <v>IN3WATER</v>
      </c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/>
      <c r="EI90" s="66"/>
      <c r="EJ90" s="66"/>
      <c r="EK90" s="66"/>
      <c r="EL90" s="66"/>
      <c r="EM90" s="66"/>
      <c r="EN90" s="66"/>
    </row>
    <row r="91" spans="1:144" x14ac:dyDescent="0.25">
      <c r="C91" s="88">
        <f>SUMIFS(C24:C90,$G24:$G90,"Y")</f>
        <v>1275</v>
      </c>
      <c r="D91" s="88">
        <f>SUMIFS(D24:D90,$G24:$G90,"Y")</f>
        <v>1088</v>
      </c>
      <c r="E91" s="88">
        <f>SUMIFS(E24:E90,$G24:$G90,"Y")</f>
        <v>337</v>
      </c>
      <c r="H91" s="89"/>
      <c r="I91" s="89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  <row r="92" spans="1:144" x14ac:dyDescent="0.25">
      <c r="C92" s="90">
        <f>C91/SUM($C91:$E91)</f>
        <v>0.47222222222222221</v>
      </c>
      <c r="D92" s="90">
        <f t="shared" ref="D92:E92" si="27">D91/SUM($C91:$E91)</f>
        <v>0.40296296296296297</v>
      </c>
      <c r="E92" s="90">
        <f t="shared" si="27"/>
        <v>0.12481481481481481</v>
      </c>
      <c r="F92" s="86"/>
    </row>
    <row r="93" spans="1:144" x14ac:dyDescent="0.25">
      <c r="A93" s="55" t="s">
        <v>245</v>
      </c>
    </row>
    <row r="94" spans="1:144" x14ac:dyDescent="0.25">
      <c r="A94" s="53"/>
    </row>
    <row r="95" spans="1:144" x14ac:dyDescent="0.25">
      <c r="B95" s="91"/>
      <c r="C95" s="91"/>
      <c r="D95" s="91"/>
      <c r="F95" s="90"/>
      <c r="G95" s="90"/>
      <c r="H95" s="90"/>
    </row>
    <row r="98" spans="1:8" x14ac:dyDescent="0.25">
      <c r="B98" s="92"/>
      <c r="C98" s="92"/>
      <c r="D98" s="92"/>
      <c r="E98" s="66"/>
      <c r="F98" s="93"/>
      <c r="G98" s="93"/>
      <c r="H98" s="93"/>
    </row>
    <row r="99" spans="1:8" x14ac:dyDescent="0.25">
      <c r="B99" s="94"/>
      <c r="C99" s="94"/>
      <c r="D99" s="94"/>
      <c r="E99" s="94"/>
      <c r="F99" s="94"/>
      <c r="G99" s="94"/>
      <c r="H99" s="94"/>
    </row>
    <row r="100" spans="1:8" x14ac:dyDescent="0.25">
      <c r="A100" s="95"/>
      <c r="B100" s="92"/>
      <c r="C100" s="92"/>
      <c r="D100" s="92"/>
      <c r="E100" s="66"/>
      <c r="F100" s="93"/>
      <c r="G100" s="93"/>
      <c r="H100" s="93"/>
    </row>
  </sheetData>
  <sheetProtection algorithmName="SHA-512" hashValue="x/HoZ8z2Nw+8mTY/wSoTYCZ05yTZKJUV3svLpsREX+O7yOuzCd4vIwkDkibPwJA/JrgYUI0W3WXAnd0jNI8TqQ==" saltValue="yGJhmbAAQNwqwXaxaiBffw==" spinCount="100000" sheet="1" objects="1" scenarios="1"/>
  <autoFilter ref="A23:BD93">
    <filterColumn colId="6">
      <filters blank="1">
        <filter val="Y"/>
      </filters>
    </filterColumn>
  </autoFilter>
  <mergeCells count="5">
    <mergeCell ref="A2:B2"/>
    <mergeCell ref="F2:G2"/>
    <mergeCell ref="F19:G19"/>
    <mergeCell ref="F20:G20"/>
    <mergeCell ref="F17:G17"/>
  </mergeCells>
  <conditionalFormatting sqref="B10:E11">
    <cfRule type="expression" dxfId="3" priority="4">
      <formula>$B$10&gt;$B$7</formula>
    </cfRule>
  </conditionalFormatting>
  <conditionalFormatting sqref="I15">
    <cfRule type="cellIs" dxfId="2" priority="3" operator="greaterThan">
      <formula>1</formula>
    </cfRule>
  </conditionalFormatting>
  <conditionalFormatting sqref="B10:E10">
    <cfRule type="cellIs" dxfId="1" priority="2" operator="greaterThan">
      <formula>$B$8</formula>
    </cfRule>
  </conditionalFormatting>
  <conditionalFormatting sqref="G77:AZ83">
    <cfRule type="expression" dxfId="0" priority="1">
      <formula>$G77="Y"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Scenario G+H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Lis Xavier</cp:lastModifiedBy>
  <dcterms:created xsi:type="dcterms:W3CDTF">2023-10-04T10:19:38Z</dcterms:created>
  <dcterms:modified xsi:type="dcterms:W3CDTF">2023-10-06T20:17:29Z</dcterms:modified>
</cp:coreProperties>
</file>